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5" yWindow="285" windowWidth="19440" windowHeight="9975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  <sheet name="5" sheetId="8" r:id="rId6"/>
    <sheet name="6" sheetId="9" r:id="rId7"/>
  </sheets>
  <definedNames>
    <definedName name="_xlnm._FilterDatabase" localSheetId="5" hidden="1">'5'!$A$5:$CA$21</definedName>
    <definedName name="_xlnm._FilterDatabase" localSheetId="6" hidden="1">'6'!$A$5:$Y$24</definedName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X24" i="9" l="1"/>
  <c r="X23" i="9"/>
  <c r="X22" i="9"/>
  <c r="X21" i="9"/>
  <c r="X20" i="9"/>
  <c r="X19" i="9"/>
  <c r="X18" i="9"/>
  <c r="X17" i="9"/>
  <c r="X16" i="9"/>
  <c r="X15" i="9"/>
  <c r="X13" i="9"/>
  <c r="X6" i="9"/>
  <c r="X5" i="9"/>
  <c r="R24" i="9"/>
  <c r="R23" i="9"/>
  <c r="R22" i="9"/>
  <c r="R21" i="9"/>
  <c r="R20" i="9"/>
  <c r="R18" i="9"/>
  <c r="R17" i="9"/>
  <c r="R15" i="9"/>
  <c r="R13" i="9"/>
  <c r="R6" i="9"/>
  <c r="R5" i="9"/>
  <c r="L24" i="9"/>
  <c r="L23" i="9"/>
  <c r="L22" i="9"/>
  <c r="L21" i="9"/>
  <c r="L20" i="9"/>
  <c r="L18" i="9"/>
  <c r="L17" i="9"/>
  <c r="L16" i="9"/>
  <c r="L15" i="9"/>
  <c r="L13" i="9"/>
  <c r="L6" i="9"/>
  <c r="L5" i="9"/>
  <c r="X19" i="5"/>
  <c r="X18" i="5"/>
  <c r="X17" i="5"/>
  <c r="X16" i="5"/>
  <c r="X15" i="5"/>
  <c r="X13" i="5"/>
  <c r="X12" i="5"/>
  <c r="X11" i="5"/>
  <c r="X10" i="5"/>
  <c r="X9" i="5"/>
  <c r="X8" i="5"/>
  <c r="X6" i="5"/>
  <c r="X5" i="5"/>
  <c r="R24" i="5"/>
  <c r="R19" i="5"/>
  <c r="R18" i="5"/>
  <c r="R17" i="5"/>
  <c r="R13" i="5"/>
  <c r="R15" i="5"/>
  <c r="R16" i="5"/>
  <c r="R12" i="5"/>
  <c r="R11" i="5"/>
  <c r="R10" i="5"/>
  <c r="R9" i="5"/>
  <c r="R8" i="5"/>
  <c r="R6" i="5"/>
  <c r="R5" i="5"/>
  <c r="L24" i="5"/>
  <c r="L19" i="5"/>
  <c r="L18" i="5"/>
  <c r="L17" i="5"/>
  <c r="L16" i="5"/>
  <c r="L15" i="5"/>
  <c r="L13" i="5"/>
  <c r="L12" i="5"/>
  <c r="L11" i="5"/>
  <c r="L10" i="5"/>
  <c r="L9" i="5"/>
  <c r="L8" i="5"/>
  <c r="L6" i="5"/>
  <c r="L5" i="5"/>
</calcChain>
</file>

<file path=xl/sharedStrings.xml><?xml version="1.0" encoding="utf-8"?>
<sst xmlns="http://schemas.openxmlformats.org/spreadsheetml/2006/main" count="2020" uniqueCount="91">
  <si>
    <t>Содержание:</t>
  </si>
  <si>
    <t>1.</t>
  </si>
  <si>
    <t>3.</t>
  </si>
  <si>
    <t xml:space="preserve">          К содержанию</t>
  </si>
  <si>
    <t>К содержанию</t>
  </si>
  <si>
    <t xml:space="preserve">  К содержанию</t>
  </si>
  <si>
    <t>Ответственный исполнитель: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</si>
  <si>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</si>
  <si>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</si>
  <si>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</si>
  <si>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</si>
  <si>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</si>
  <si>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</si>
  <si>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</si>
  <si>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</si>
  <si>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</si>
  <si>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</si>
  <si>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</si>
  <si>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</si>
  <si>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</si>
  <si>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</si>
  <si>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</si>
  <si>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</si>
  <si>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</si>
  <si>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</si>
  <si>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</si>
  <si>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</si>
  <si>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</si>
  <si>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</si>
  <si>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</si>
  <si>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</si>
  <si>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</si>
  <si>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Наличие основных фондов  по полному кругу организаций в разрезе ОКВЭД-2007
(по остаточной балансовой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</si>
  <si>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остаточной балансовой стоимости, млн рублей) 2004 - 2016 гг.</t>
  </si>
  <si>
    <t>Наличие основных фондов  некоммерческих организаций в разрезе ОКВЭД-2007
(по остаточной балансовой стоимости, млн рублей) 2004 - 2016 гг.</t>
  </si>
  <si>
    <r>
      <t xml:space="preserve">Наличие основных фондов по остаточной балансовой стоимости на конец года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</si>
  <si>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 xml:space="preserve">Наличие основных фондов по остаточной балансовой стоимости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</si>
  <si>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</si>
  <si>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</si>
  <si>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</si>
  <si>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</si>
  <si>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</si>
  <si>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</si>
  <si>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</si>
  <si>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</si>
  <si>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</si>
  <si>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</si>
  <si>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</si>
  <si>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</si>
  <si>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</si>
  <si>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</si>
  <si>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</si>
  <si>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</si>
  <si>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</si>
  <si>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</si>
  <si>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</si>
  <si>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</si>
  <si>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</si>
  <si>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</si>
  <si>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</si>
  <si>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</si>
  <si>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</si>
  <si>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</si>
  <si>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</si>
  <si>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</si>
  <si>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</si>
  <si>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</si>
  <si>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</si>
  <si>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</si>
  <si>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</si>
  <si>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</si>
  <si>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</si>
  <si>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</si>
  <si>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</si>
  <si>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</si>
  <si>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</si>
  <si>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r>
      <t xml:space="preserve">Наличие  основных фондов  по остаточной балансовой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</si>
  <si>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r>
      <t xml:space="preserve">Наличие основных фондов на конец года по остаточной балансовой  стоимости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</si>
  <si>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r>
      <t xml:space="preserve">Наличие основных фондов на конец года по остаточной балансовой  стоимости коммерческих организаций (без субъектов малого предпринимательства) </t>
    </r>
    <r>
      <rPr>
        <sz val="12"/>
        <rFont val="Times New Roman"/>
        <family val="1"/>
        <charset val="204"/>
      </rPr>
      <t>(тыс. рублей)</t>
    </r>
  </si>
  <si>
    <t>-</t>
  </si>
  <si>
    <t>к</t>
  </si>
  <si>
    <t xml:space="preserve"> -</t>
  </si>
  <si>
    <t>Раздел Е Производство и распределение электроэнергии, газа и воды</t>
  </si>
  <si>
    <r>
      <t>Наличие основных фондов коммерческих организаций (без субъектов малого предпринимательства) по остаточной балансовой  стоимости на конец  года</t>
    </r>
    <r>
      <rPr>
        <sz val="12"/>
        <rFont val="Times New Roman"/>
        <family val="1"/>
        <charset val="204"/>
      </rPr>
      <t xml:space="preserve"> (тыс. рублей)</t>
    </r>
  </si>
  <si>
    <t>тел. (4942) 49-17-38</t>
  </si>
  <si>
    <t>к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</si>
  <si>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2017 - 2023 гг.</t>
  </si>
  <si>
    <t>Наличие основных фондов некоммерческих организаций в разрезе ОКВЭД2
(по остаточной балансовой стоимости, тысяча рублей) 2017 - 2023 гг.</t>
  </si>
  <si>
    <t>Максимова О.А.</t>
  </si>
  <si>
    <t>Наличие основных фондов по полному кругу организаций в разрезе ОКВЭД2
(по остаточной балансовой стоимости, млн рублей) 2017 - 2023 гг.</t>
  </si>
  <si>
    <r>
      <rPr>
        <b/>
        <sz val="12"/>
        <rFont val="Times New Roman"/>
        <family val="1"/>
        <charset val="204"/>
      </rPr>
      <t>Обновлено:</t>
    </r>
    <r>
      <rPr>
        <sz val="12"/>
        <rFont val="Times New Roman"/>
        <family val="1"/>
        <charset val="204"/>
      </rPr>
      <t xml:space="preserve"> 02.12.2024г.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</si>
</sst>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3" applyNumberFormat="0" applyAlignment="0" applyProtection="0"/>
    <xf numFmtId="0" fontId="16" fillId="20" borderId="4" applyNumberFormat="0" applyAlignment="0" applyProtection="0"/>
    <xf numFmtId="0" fontId="17" fillId="20" borderId="3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1" borderId="9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10" applyNumberFormat="0" applyFont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0" borderId="0"/>
  </cellStyleXfs>
  <cellXfs count="83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4" fillId="0" borderId="0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 wrapText="1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1" fontId="8" fillId="0" borderId="1" xfId="10" applyNumberFormat="1" applyFont="1" applyBorder="1" applyAlignment="1">
      <alignment horizontal="center" vertical="center" wrapText="1"/>
    </xf>
    <xf numFmtId="0" fontId="12" fillId="0" borderId="0" xfId="0" applyFont="1"/>
    <xf numFmtId="1" fontId="6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3" fontId="8" fillId="0" borderId="1" xfId="10" applyNumberFormat="1" applyFont="1" applyBorder="1" applyAlignment="1">
      <alignment horizontal="right" vertical="center"/>
    </xf>
    <xf numFmtId="3" fontId="7" fillId="0" borderId="0" xfId="0" applyNumberFormat="1" applyFont="1" applyFill="1"/>
    <xf numFmtId="0" fontId="8" fillId="0" borderId="1" xfId="11" applyFont="1" applyBorder="1" applyAlignment="1">
      <alignment vertical="center" wrapText="1"/>
    </xf>
    <xf numFmtId="3" fontId="7" fillId="0" borderId="0" xfId="0" applyNumberFormat="1" applyFont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4" fontId="10" fillId="0" borderId="0" xfId="1" applyNumberFormat="1" applyFont="1" applyFill="1" applyBorder="1" applyAlignment="1" applyProtection="1">
      <alignment horizontal="left" vertical="top"/>
    </xf>
    <xf numFmtId="1" fontId="6" fillId="0" borderId="1" xfId="10" applyNumberFormat="1" applyFont="1" applyBorder="1" applyAlignment="1">
      <alignment vertical="top" wrapText="1"/>
    </xf>
    <xf numFmtId="0" fontId="8" fillId="0" borderId="1" xfId="12" applyFont="1" applyBorder="1" applyAlignment="1">
      <alignment vertical="top" wrapText="1"/>
    </xf>
    <xf numFmtId="0" fontId="7" fillId="0" borderId="0" xfId="0" applyFont="1" applyAlignment="1">
      <alignment vertical="top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vertical="center" wrapText="1"/>
    </xf>
    <xf numFmtId="3" fontId="6" fillId="0" borderId="1" xfId="1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wrapText="1"/>
    </xf>
    <xf numFmtId="1" fontId="6" fillId="0" borderId="1" xfId="10" applyNumberFormat="1" applyFont="1" applyBorder="1" applyAlignment="1">
      <alignment wrapText="1"/>
    </xf>
    <xf numFmtId="0" fontId="4" fillId="0" borderId="0" xfId="0" applyFont="1" applyAlignment="1"/>
    <xf numFmtId="1" fontId="8" fillId="0" borderId="1" xfId="10" applyNumberFormat="1" applyFont="1" applyBorder="1" applyAlignment="1">
      <alignment wrapText="1"/>
    </xf>
    <xf numFmtId="0" fontId="7" fillId="0" borderId="0" xfId="0" applyFont="1" applyAlignment="1"/>
    <xf numFmtId="3" fontId="8" fillId="0" borderId="1" xfId="10" applyNumberFormat="1" applyFont="1" applyFill="1" applyBorder="1" applyAlignment="1">
      <alignment horizontal="right"/>
    </xf>
    <xf numFmtId="3" fontId="8" fillId="0" borderId="12" xfId="10" applyNumberFormat="1" applyFont="1" applyBorder="1" applyAlignment="1">
      <alignment horizontal="right"/>
    </xf>
    <xf numFmtId="3" fontId="8" fillId="0" borderId="1" xfId="10" applyNumberFormat="1" applyFont="1" applyBorder="1" applyAlignment="1">
      <alignment horizontal="right"/>
    </xf>
    <xf numFmtId="3" fontId="6" fillId="0" borderId="1" xfId="10" applyNumberFormat="1" applyFont="1" applyBorder="1" applyAlignment="1">
      <alignment horizontal="right"/>
    </xf>
    <xf numFmtId="3" fontId="6" fillId="0" borderId="1" xfId="10" applyNumberFormat="1" applyFont="1" applyFill="1" applyBorder="1" applyAlignment="1">
      <alignment horizontal="right"/>
    </xf>
    <xf numFmtId="0" fontId="8" fillId="0" borderId="0" xfId="0" applyFont="1"/>
    <xf numFmtId="0" fontId="30" fillId="0" borderId="0" xfId="1" applyFont="1" applyBorder="1" applyAlignment="1"/>
    <xf numFmtId="0" fontId="30" fillId="0" borderId="0" xfId="1" applyFont="1" applyBorder="1" applyAlignment="1">
      <alignment horizontal="left"/>
    </xf>
    <xf numFmtId="0" fontId="8" fillId="0" borderId="0" xfId="0" applyFont="1" applyBorder="1"/>
    <xf numFmtId="0" fontId="31" fillId="0" borderId="0" xfId="1" applyFont="1" applyAlignment="1" applyProtection="1">
      <alignment horizontal="left" indent="2"/>
    </xf>
    <xf numFmtId="3" fontId="6" fillId="0" borderId="1" xfId="10" applyNumberFormat="1" applyFont="1" applyFill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/>
    <xf numFmtId="3" fontId="6" fillId="0" borderId="1" xfId="0" applyNumberFormat="1" applyFont="1" applyFill="1" applyBorder="1" applyAlignment="1" applyProtection="1">
      <alignment horizontal="right"/>
    </xf>
    <xf numFmtId="3" fontId="8" fillId="0" borderId="1" xfId="12" applyNumberFormat="1" applyFont="1" applyBorder="1" applyAlignment="1"/>
    <xf numFmtId="3" fontId="8" fillId="0" borderId="1" xfId="12" applyNumberFormat="1" applyFont="1" applyBorder="1" applyAlignment="1">
      <alignment horizontal="right"/>
    </xf>
    <xf numFmtId="3" fontId="8" fillId="0" borderId="1" xfId="12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 applyProtection="1">
      <alignment horizontal="right"/>
    </xf>
    <xf numFmtId="3" fontId="8" fillId="0" borderId="1" xfId="12" applyNumberFormat="1" applyFont="1" applyFill="1" applyBorder="1" applyAlignment="1"/>
    <xf numFmtId="3" fontId="4" fillId="0" borderId="1" xfId="0" applyNumberFormat="1" applyFont="1" applyBorder="1" applyAlignment="1">
      <alignment horizontal="right"/>
    </xf>
    <xf numFmtId="3" fontId="8" fillId="0" borderId="1" xfId="11" applyNumberFormat="1" applyFont="1" applyBorder="1" applyAlignment="1">
      <alignment horizontal="right"/>
    </xf>
    <xf numFmtId="3" fontId="8" fillId="0" borderId="1" xfId="11" applyNumberFormat="1" applyFont="1" applyFill="1" applyBorder="1" applyAlignment="1">
      <alignment horizontal="right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1" applyFont="1" applyAlignment="1" applyProtection="1">
      <alignment horizontal="left"/>
    </xf>
    <xf numFmtId="0" fontId="2" fillId="0" borderId="0" xfId="1" quotePrefix="1" applyBorder="1" applyAlignment="1">
      <alignment horizontal="left" wrapText="1"/>
    </xf>
    <xf numFmtId="0" fontId="8" fillId="0" borderId="0" xfId="0" applyFont="1" applyAlignment="1">
      <alignment horizontal="left"/>
    </xf>
    <xf numFmtId="164" fontId="10" fillId="0" borderId="0" xfId="1" applyNumberFormat="1" applyFont="1" applyFill="1" applyBorder="1" applyAlignment="1" applyProtection="1">
      <alignment horizontal="left" vertical="center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top" wrapText="1"/>
    </xf>
    <xf numFmtId="0" fontId="6" fillId="0" borderId="0" xfId="0" applyFont="1" applyAlignment="1">
      <alignment horizontal="left"/>
    </xf>
  </cellXfs>
  <cellStyles count="61"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Comma" xfId="55"/>
    <cellStyle name="Comma [0]" xfId="56"/>
    <cellStyle name="Currency" xfId="57"/>
    <cellStyle name="Currency [0]" xfId="58"/>
    <cellStyle name="Percent" xfId="59"/>
    <cellStyle name="Акцент1 2" xfId="32"/>
    <cellStyle name="Акцент2 2" xfId="33"/>
    <cellStyle name="Акцент3 2" xfId="34"/>
    <cellStyle name="Акцент4 2" xfId="35"/>
    <cellStyle name="Акцент5 2" xfId="36"/>
    <cellStyle name="Акцент6 2" xfId="37"/>
    <cellStyle name="Ввод  2" xfId="38"/>
    <cellStyle name="Вывод 2" xfId="39"/>
    <cellStyle name="Вычисление 2" xfId="40"/>
    <cellStyle name="Гиперссылка" xfId="1" builtinId="8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 2" xfId="46"/>
    <cellStyle name="Название 2" xfId="47"/>
    <cellStyle name="Нейтральный 2" xfId="48"/>
    <cellStyle name="Обычный" xfId="0" builtinId="0"/>
    <cellStyle name="Обычный 2" xfId="3"/>
    <cellStyle name="Обычный 2 2" xfId="7"/>
    <cellStyle name="Обычный 2 3" xfId="8"/>
    <cellStyle name="Обычный 3" xfId="13"/>
    <cellStyle name="Обычный 4" xfId="4"/>
    <cellStyle name="Обычный 4 2" xfId="60"/>
    <cellStyle name="Обычный 5" xfId="5"/>
    <cellStyle name="Обычный 7" xfId="6"/>
    <cellStyle name="Обычный_11" xfId="11"/>
    <cellStyle name="Обычный_11KRAT" xfId="12"/>
    <cellStyle name="Обычный_остат" xfId="10"/>
    <cellStyle name="Плохой 2" xfId="49"/>
    <cellStyle name="Пояснение 2" xfId="50"/>
    <cellStyle name="Примечание 2" xfId="51"/>
    <cellStyle name="Связанная ячейка 2" xfId="52"/>
    <cellStyle name="Текст предупреждения 2" xfId="53"/>
    <cellStyle name="Финансовый 2" xfId="2"/>
    <cellStyle name="Финансовый 3" xfId="9"/>
    <cellStyle name="Хороший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1685926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1838326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tabSelected="1" workbookViewId="0">
      <selection activeCell="O2" sqref="O2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30" customHeight="1" x14ac:dyDescent="0.25">
      <c r="A3" s="11" t="s">
        <v>1</v>
      </c>
      <c r="B3" s="73" t="s">
        <v>32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9"/>
      <c r="O3" s="9"/>
      <c r="P3" s="10"/>
      <c r="Q3" s="10"/>
    </row>
    <row r="4" spans="1:17" ht="30.75" customHeight="1" x14ac:dyDescent="0.25">
      <c r="A4" s="12">
        <v>2</v>
      </c>
      <c r="B4" s="73" t="s">
        <v>89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10"/>
      <c r="O4" s="10"/>
      <c r="P4" s="10"/>
      <c r="Q4" s="10"/>
    </row>
    <row r="5" spans="1:17" ht="29.25" customHeight="1" x14ac:dyDescent="0.25">
      <c r="A5" s="11" t="s">
        <v>2</v>
      </c>
      <c r="B5" s="73" t="s">
        <v>33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29.25" customHeight="1" x14ac:dyDescent="0.25">
      <c r="A6" s="12">
        <v>4</v>
      </c>
      <c r="B6" s="73" t="s">
        <v>86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 ht="28.5" customHeight="1" x14ac:dyDescent="0.25">
      <c r="A7" s="12">
        <v>5</v>
      </c>
      <c r="B7" s="73" t="s">
        <v>34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</row>
    <row r="8" spans="1:17" ht="33.75" customHeight="1" x14ac:dyDescent="0.25">
      <c r="A8" s="12">
        <v>6</v>
      </c>
      <c r="B8" s="73" t="s">
        <v>87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ht="15" customHeight="1" x14ac:dyDescent="0.25">
      <c r="A9" s="7"/>
      <c r="C9" s="8"/>
      <c r="D9" s="8"/>
      <c r="E9" s="8"/>
      <c r="F9" s="8"/>
      <c r="G9" s="8"/>
      <c r="H9" s="8"/>
      <c r="I9" s="8"/>
      <c r="J9" s="8"/>
    </row>
    <row r="10" spans="1:17" s="50" customFormat="1" x14ac:dyDescent="0.25">
      <c r="B10" s="82" t="s">
        <v>6</v>
      </c>
      <c r="C10" s="82"/>
      <c r="D10" s="82"/>
      <c r="E10" s="82"/>
      <c r="F10" s="51"/>
      <c r="G10" s="51"/>
      <c r="H10" s="51"/>
      <c r="I10" s="51"/>
      <c r="J10" s="51"/>
    </row>
    <row r="11" spans="1:17" s="50" customFormat="1" ht="15.75" customHeight="1" x14ac:dyDescent="0.25">
      <c r="B11" s="74" t="s">
        <v>88</v>
      </c>
      <c r="C11" s="74"/>
      <c r="D11" s="74"/>
      <c r="E11" s="74"/>
      <c r="F11" s="52"/>
      <c r="G11" s="52"/>
      <c r="H11" s="52"/>
      <c r="I11" s="52"/>
      <c r="J11" s="52"/>
      <c r="K11" s="52"/>
    </row>
    <row r="12" spans="1:17" s="50" customFormat="1" x14ac:dyDescent="0.25">
      <c r="B12" s="74" t="s">
        <v>84</v>
      </c>
      <c r="C12" s="74"/>
      <c r="D12" s="74"/>
      <c r="E12" s="74"/>
      <c r="F12" s="53"/>
      <c r="G12" s="53"/>
      <c r="H12" s="53"/>
      <c r="I12" s="53"/>
    </row>
    <row r="13" spans="1:17" s="50" customFormat="1" x14ac:dyDescent="0.25">
      <c r="B13" s="54"/>
      <c r="F13" s="53"/>
      <c r="G13" s="53"/>
      <c r="H13" s="53"/>
      <c r="I13" s="53"/>
    </row>
    <row r="14" spans="1:17" s="50" customFormat="1" x14ac:dyDescent="0.25">
      <c r="B14" s="72" t="s">
        <v>90</v>
      </c>
      <c r="C14" s="72"/>
      <c r="D14" s="72"/>
      <c r="F14" s="53"/>
      <c r="G14" s="53"/>
      <c r="H14" s="53"/>
      <c r="I14" s="53"/>
    </row>
    <row r="18" spans="4:4" x14ac:dyDescent="0.25">
      <c r="D18" s="6"/>
    </row>
  </sheetData>
  <mergeCells count="10">
    <mergeCell ref="B14:D14"/>
    <mergeCell ref="B8:Q8"/>
    <mergeCell ref="B3:M3"/>
    <mergeCell ref="B4:M4"/>
    <mergeCell ref="B5:Q5"/>
    <mergeCell ref="B6:Q6"/>
    <mergeCell ref="B7:Q7"/>
    <mergeCell ref="B10:E10"/>
    <mergeCell ref="B11:E11"/>
    <mergeCell ref="B12:E12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'1'!A1"/>
    <hyperlink ref="B4:M4" location="'2'!A1" display="'2'!A1"/>
    <hyperlink ref="B5:Q5" location="'3'!A1" display="'3'!A1"/>
    <hyperlink ref="B6:Q6" location="'4'!A1" display="'4'!A1"/>
    <hyperlink ref="B7:Q7" location="'5'!A1" display="'5'!A1"/>
    <hyperlink ref="B8:Q8" location="'6'!A1" display="'6'!A1"/>
  </hyperlinks>
  <pageMargins left="0.25" right="0.25" top="0.75" bottom="0.75" header="0.3" footer="0.3"/>
  <pageSetup paperSize="9" orientation="portrait" r:id="rId1"/>
  <ignoredErrors>
    <ignoredError sqref="A3 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90" zoomScaleNormal="90" workbookViewId="0">
      <pane xSplit="1" topLeftCell="B1" activePane="topRight" state="frozen"/>
      <selection pane="topRight" activeCell="Q2" sqref="Q2"/>
    </sheetView>
  </sheetViews>
  <sheetFormatPr defaultColWidth="9.140625" defaultRowHeight="15.75" x14ac:dyDescent="0.25"/>
  <cols>
    <col min="1" max="1" width="35.7109375" style="2" customWidth="1"/>
    <col min="2" max="14" width="12.7109375" style="2" customWidth="1"/>
    <col min="15" max="31" width="11.28515625" style="2" customWidth="1"/>
    <col min="32" max="16384" width="9.140625" style="2"/>
  </cols>
  <sheetData>
    <row r="1" spans="1:14" ht="33" customHeight="1" x14ac:dyDescent="0.25">
      <c r="A1" s="75" t="s">
        <v>5</v>
      </c>
      <c r="B1" s="75"/>
    </row>
    <row r="2" spans="1:14" ht="33" customHeight="1" x14ac:dyDescent="0.25">
      <c r="A2" s="76" t="s">
        <v>35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x14ac:dyDescent="0.25">
      <c r="A3" s="13"/>
      <c r="B3" s="29">
        <v>2004</v>
      </c>
      <c r="C3" s="14">
        <v>2005</v>
      </c>
      <c r="D3" s="14">
        <v>2006</v>
      </c>
      <c r="E3" s="14">
        <v>2007</v>
      </c>
      <c r="F3" s="14">
        <v>2008</v>
      </c>
      <c r="G3" s="14">
        <v>2009</v>
      </c>
      <c r="H3" s="14">
        <v>2010</v>
      </c>
      <c r="I3" s="14">
        <v>2011</v>
      </c>
      <c r="J3" s="14">
        <v>2012</v>
      </c>
      <c r="K3" s="14">
        <v>2013</v>
      </c>
      <c r="L3" s="14">
        <v>2014</v>
      </c>
      <c r="M3" s="14">
        <v>2015</v>
      </c>
      <c r="N3" s="14">
        <v>2016</v>
      </c>
    </row>
    <row r="4" spans="1:14" s="1" customFormat="1" x14ac:dyDescent="0.25">
      <c r="A4" s="19" t="s">
        <v>7</v>
      </c>
      <c r="B4" s="55">
        <v>89670</v>
      </c>
      <c r="C4" s="37">
        <v>92370</v>
      </c>
      <c r="D4" s="37">
        <v>107082</v>
      </c>
      <c r="E4" s="37">
        <v>119064</v>
      </c>
      <c r="F4" s="37">
        <v>126908</v>
      </c>
      <c r="G4" s="37">
        <v>131321</v>
      </c>
      <c r="H4" s="37">
        <v>133282</v>
      </c>
      <c r="I4" s="37">
        <v>136794</v>
      </c>
      <c r="J4" s="37">
        <v>137243</v>
      </c>
      <c r="K4" s="37">
        <v>143254</v>
      </c>
      <c r="L4" s="37">
        <v>146783</v>
      </c>
      <c r="M4" s="37">
        <v>155399</v>
      </c>
      <c r="N4" s="37">
        <v>171018</v>
      </c>
    </row>
    <row r="5" spans="1:14" ht="31.5" x14ac:dyDescent="0.25">
      <c r="A5" s="35" t="s">
        <v>8</v>
      </c>
      <c r="B5" s="21">
        <v>4381</v>
      </c>
      <c r="C5" s="21">
        <v>4514</v>
      </c>
      <c r="D5" s="21">
        <v>5374</v>
      </c>
      <c r="E5" s="21">
        <v>5766</v>
      </c>
      <c r="F5" s="21">
        <v>6470</v>
      </c>
      <c r="G5" s="21">
        <v>6602</v>
      </c>
      <c r="H5" s="21">
        <v>6583</v>
      </c>
      <c r="I5" s="21">
        <v>6174</v>
      </c>
      <c r="J5" s="21">
        <v>6040</v>
      </c>
      <c r="K5" s="21">
        <v>6202</v>
      </c>
      <c r="L5" s="21">
        <v>6385</v>
      </c>
      <c r="M5" s="21">
        <v>6448</v>
      </c>
      <c r="N5" s="21">
        <v>6701</v>
      </c>
    </row>
    <row r="6" spans="1:14" ht="15.75" customHeight="1" x14ac:dyDescent="0.25">
      <c r="A6" s="35" t="s">
        <v>9</v>
      </c>
      <c r="B6" s="21">
        <v>25</v>
      </c>
      <c r="C6" s="21">
        <v>36</v>
      </c>
      <c r="D6" s="21">
        <v>33</v>
      </c>
      <c r="E6" s="21">
        <v>18</v>
      </c>
      <c r="F6" s="21">
        <v>15</v>
      </c>
      <c r="G6" s="21">
        <v>19</v>
      </c>
      <c r="H6" s="21">
        <v>52</v>
      </c>
      <c r="I6" s="21">
        <v>76</v>
      </c>
      <c r="J6" s="21">
        <v>72</v>
      </c>
      <c r="K6" s="21">
        <v>118</v>
      </c>
      <c r="L6" s="21">
        <v>146</v>
      </c>
      <c r="M6" s="21">
        <v>142</v>
      </c>
      <c r="N6" s="21">
        <v>207</v>
      </c>
    </row>
    <row r="7" spans="1:14" ht="31.5" x14ac:dyDescent="0.25">
      <c r="A7" s="35" t="s">
        <v>10</v>
      </c>
      <c r="B7" s="21">
        <v>58</v>
      </c>
      <c r="C7" s="21">
        <v>49</v>
      </c>
      <c r="D7" s="21">
        <v>44</v>
      </c>
      <c r="E7" s="21">
        <v>44</v>
      </c>
      <c r="F7" s="21">
        <v>51</v>
      </c>
      <c r="G7" s="21">
        <v>47</v>
      </c>
      <c r="H7" s="21">
        <v>53</v>
      </c>
      <c r="I7" s="21">
        <v>54</v>
      </c>
      <c r="J7" s="21">
        <v>54</v>
      </c>
      <c r="K7" s="21">
        <v>59</v>
      </c>
      <c r="L7" s="21">
        <v>60</v>
      </c>
      <c r="M7" s="21">
        <v>60</v>
      </c>
      <c r="N7" s="21">
        <v>59</v>
      </c>
    </row>
    <row r="8" spans="1:14" ht="31.5" x14ac:dyDescent="0.25">
      <c r="A8" s="35" t="s">
        <v>11</v>
      </c>
      <c r="B8" s="21">
        <v>9566</v>
      </c>
      <c r="C8" s="21">
        <v>11603</v>
      </c>
      <c r="D8" s="21">
        <v>17999</v>
      </c>
      <c r="E8" s="21">
        <v>19341</v>
      </c>
      <c r="F8" s="21">
        <v>21579</v>
      </c>
      <c r="G8" s="21">
        <v>22743</v>
      </c>
      <c r="H8" s="21">
        <v>22125</v>
      </c>
      <c r="I8" s="21">
        <v>20805</v>
      </c>
      <c r="J8" s="21">
        <v>19823</v>
      </c>
      <c r="K8" s="21">
        <v>19702</v>
      </c>
      <c r="L8" s="21">
        <v>20006</v>
      </c>
      <c r="M8" s="21">
        <v>29251</v>
      </c>
      <c r="N8" s="21">
        <v>35246</v>
      </c>
    </row>
    <row r="9" spans="1:14" ht="47.25" x14ac:dyDescent="0.25">
      <c r="A9" s="35" t="s">
        <v>82</v>
      </c>
      <c r="B9" s="21">
        <v>6906</v>
      </c>
      <c r="C9" s="21">
        <v>7418</v>
      </c>
      <c r="D9" s="21">
        <v>10709</v>
      </c>
      <c r="E9" s="21">
        <v>10888</v>
      </c>
      <c r="F9" s="21">
        <v>10439</v>
      </c>
      <c r="G9" s="21">
        <v>11711</v>
      </c>
      <c r="H9" s="21">
        <v>13001</v>
      </c>
      <c r="I9" s="21">
        <v>15087</v>
      </c>
      <c r="J9" s="21">
        <v>15389</v>
      </c>
      <c r="K9" s="21">
        <v>16315</v>
      </c>
      <c r="L9" s="21">
        <v>16749</v>
      </c>
      <c r="M9" s="21">
        <v>17408</v>
      </c>
      <c r="N9" s="21">
        <v>23402</v>
      </c>
    </row>
    <row r="10" spans="1:14" x14ac:dyDescent="0.25">
      <c r="A10" s="35" t="s">
        <v>13</v>
      </c>
      <c r="B10" s="21">
        <v>866</v>
      </c>
      <c r="C10" s="21">
        <v>516</v>
      </c>
      <c r="D10" s="21">
        <v>625</v>
      </c>
      <c r="E10" s="21">
        <v>593</v>
      </c>
      <c r="F10" s="21">
        <v>665</v>
      </c>
      <c r="G10" s="21">
        <v>766</v>
      </c>
      <c r="H10" s="21">
        <v>887</v>
      </c>
      <c r="I10" s="21">
        <v>938</v>
      </c>
      <c r="J10" s="21">
        <v>682</v>
      </c>
      <c r="K10" s="21">
        <v>789</v>
      </c>
      <c r="L10" s="21">
        <v>789</v>
      </c>
      <c r="M10" s="21">
        <v>763</v>
      </c>
      <c r="N10" s="21">
        <v>1317</v>
      </c>
    </row>
    <row r="11" spans="1:14" ht="78.75" x14ac:dyDescent="0.25">
      <c r="A11" s="35" t="s">
        <v>14</v>
      </c>
      <c r="B11" s="21">
        <v>735</v>
      </c>
      <c r="C11" s="21">
        <v>734</v>
      </c>
      <c r="D11" s="21">
        <v>1036</v>
      </c>
      <c r="E11" s="21">
        <v>1356</v>
      </c>
      <c r="F11" s="21">
        <v>1591</v>
      </c>
      <c r="G11" s="21">
        <v>2505</v>
      </c>
      <c r="H11" s="21">
        <v>3932</v>
      </c>
      <c r="I11" s="21">
        <v>4048</v>
      </c>
      <c r="J11" s="21">
        <v>3578</v>
      </c>
      <c r="K11" s="21">
        <v>4199</v>
      </c>
      <c r="L11" s="21">
        <v>4229</v>
      </c>
      <c r="M11" s="21">
        <v>4366</v>
      </c>
      <c r="N11" s="21">
        <v>7905</v>
      </c>
    </row>
    <row r="12" spans="1:14" x14ac:dyDescent="0.25">
      <c r="A12" s="35" t="s">
        <v>15</v>
      </c>
      <c r="B12" s="21">
        <v>632</v>
      </c>
      <c r="C12" s="21">
        <v>438</v>
      </c>
      <c r="D12" s="21">
        <v>516</v>
      </c>
      <c r="E12" s="21">
        <v>769</v>
      </c>
      <c r="F12" s="21">
        <v>775</v>
      </c>
      <c r="G12" s="21">
        <v>862</v>
      </c>
      <c r="H12" s="21">
        <v>778</v>
      </c>
      <c r="I12" s="21">
        <v>1017</v>
      </c>
      <c r="J12" s="21">
        <v>1040</v>
      </c>
      <c r="K12" s="21">
        <v>1053</v>
      </c>
      <c r="L12" s="21">
        <v>1093</v>
      </c>
      <c r="M12" s="21">
        <v>1131</v>
      </c>
      <c r="N12" s="21">
        <v>1406</v>
      </c>
    </row>
    <row r="13" spans="1:14" x14ac:dyDescent="0.25">
      <c r="A13" s="35" t="s">
        <v>16</v>
      </c>
      <c r="B13" s="21">
        <v>30483</v>
      </c>
      <c r="C13" s="21">
        <v>30837</v>
      </c>
      <c r="D13" s="21">
        <v>31347</v>
      </c>
      <c r="E13" s="21">
        <v>36853</v>
      </c>
      <c r="F13" s="21">
        <v>38054</v>
      </c>
      <c r="G13" s="21">
        <v>36714</v>
      </c>
      <c r="H13" s="21">
        <v>34813</v>
      </c>
      <c r="I13" s="21">
        <v>33932</v>
      </c>
      <c r="J13" s="21">
        <v>32332</v>
      </c>
      <c r="K13" s="21">
        <v>33745</v>
      </c>
      <c r="L13" s="21">
        <v>32955</v>
      </c>
      <c r="M13" s="21">
        <v>30847</v>
      </c>
      <c r="N13" s="21">
        <v>31687</v>
      </c>
    </row>
    <row r="14" spans="1:14" x14ac:dyDescent="0.25">
      <c r="A14" s="35" t="s">
        <v>17</v>
      </c>
      <c r="B14" s="21">
        <v>213</v>
      </c>
      <c r="C14" s="21">
        <v>241</v>
      </c>
      <c r="D14" s="21">
        <v>506</v>
      </c>
      <c r="E14" s="21">
        <v>860</v>
      </c>
      <c r="F14" s="21">
        <v>1182</v>
      </c>
      <c r="G14" s="21">
        <v>2768</v>
      </c>
      <c r="H14" s="21">
        <v>3062</v>
      </c>
      <c r="I14" s="21">
        <v>3106</v>
      </c>
      <c r="J14" s="21">
        <v>3454</v>
      </c>
      <c r="K14" s="21">
        <v>3280</v>
      </c>
      <c r="L14" s="21">
        <v>3820</v>
      </c>
      <c r="M14" s="21">
        <v>2986</v>
      </c>
      <c r="N14" s="21">
        <v>3460</v>
      </c>
    </row>
    <row r="15" spans="1:14" ht="47.25" x14ac:dyDescent="0.25">
      <c r="A15" s="35" t="s">
        <v>18</v>
      </c>
      <c r="B15" s="21">
        <v>27615</v>
      </c>
      <c r="C15" s="21">
        <v>27451</v>
      </c>
      <c r="D15" s="21">
        <v>28808</v>
      </c>
      <c r="E15" s="21">
        <v>28925</v>
      </c>
      <c r="F15" s="21">
        <v>30175</v>
      </c>
      <c r="G15" s="21">
        <v>31776</v>
      </c>
      <c r="H15" s="21">
        <v>33648</v>
      </c>
      <c r="I15" s="21">
        <v>36367</v>
      </c>
      <c r="J15" s="21">
        <v>38624</v>
      </c>
      <c r="K15" s="21">
        <v>40817</v>
      </c>
      <c r="L15" s="21">
        <v>42777</v>
      </c>
      <c r="M15" s="21">
        <v>43752</v>
      </c>
      <c r="N15" s="21">
        <v>43048</v>
      </c>
    </row>
    <row r="16" spans="1:14" ht="63" x14ac:dyDescent="0.25">
      <c r="A16" s="35" t="s">
        <v>19</v>
      </c>
      <c r="B16" s="21">
        <v>1708</v>
      </c>
      <c r="C16" s="21">
        <v>2104</v>
      </c>
      <c r="D16" s="21">
        <v>2440</v>
      </c>
      <c r="E16" s="21">
        <v>4060</v>
      </c>
      <c r="F16" s="21">
        <v>4725</v>
      </c>
      <c r="G16" s="21">
        <v>5094</v>
      </c>
      <c r="H16" s="21">
        <v>5032</v>
      </c>
      <c r="I16" s="21">
        <v>6003</v>
      </c>
      <c r="J16" s="21">
        <v>6155</v>
      </c>
      <c r="K16" s="21">
        <v>6470</v>
      </c>
      <c r="L16" s="21">
        <v>6897</v>
      </c>
      <c r="M16" s="21">
        <v>7108</v>
      </c>
      <c r="N16" s="21">
        <v>4696</v>
      </c>
    </row>
    <row r="17" spans="1:14" x14ac:dyDescent="0.25">
      <c r="A17" s="35" t="s">
        <v>20</v>
      </c>
      <c r="B17" s="21">
        <v>3449</v>
      </c>
      <c r="C17" s="21">
        <v>3298</v>
      </c>
      <c r="D17" s="21">
        <v>3415</v>
      </c>
      <c r="E17" s="21">
        <v>3599</v>
      </c>
      <c r="F17" s="21">
        <v>3581</v>
      </c>
      <c r="G17" s="21">
        <v>3531</v>
      </c>
      <c r="H17" s="21">
        <v>3440</v>
      </c>
      <c r="I17" s="21">
        <v>3118</v>
      </c>
      <c r="J17" s="21">
        <v>2920</v>
      </c>
      <c r="K17" s="21">
        <v>2958</v>
      </c>
      <c r="L17" s="21">
        <v>2971</v>
      </c>
      <c r="M17" s="21">
        <v>3266</v>
      </c>
      <c r="N17" s="21">
        <v>3086</v>
      </c>
    </row>
    <row r="18" spans="1:14" ht="34.5" customHeight="1" x14ac:dyDescent="0.25">
      <c r="A18" s="35" t="s">
        <v>21</v>
      </c>
      <c r="B18" s="21">
        <v>2186</v>
      </c>
      <c r="C18" s="21">
        <v>2154</v>
      </c>
      <c r="D18" s="21">
        <v>2160</v>
      </c>
      <c r="E18" s="21">
        <v>2535</v>
      </c>
      <c r="F18" s="21">
        <v>2553</v>
      </c>
      <c r="G18" s="21">
        <v>2592</v>
      </c>
      <c r="H18" s="21">
        <v>2593</v>
      </c>
      <c r="I18" s="21">
        <v>2795</v>
      </c>
      <c r="J18" s="21">
        <v>3751</v>
      </c>
      <c r="K18" s="21">
        <v>4183</v>
      </c>
      <c r="L18" s="21">
        <v>4296</v>
      </c>
      <c r="M18" s="21">
        <v>3925</v>
      </c>
      <c r="N18" s="21">
        <v>3432</v>
      </c>
    </row>
    <row r="19" spans="1:14" ht="47.25" x14ac:dyDescent="0.25">
      <c r="A19" s="35" t="s">
        <v>22</v>
      </c>
      <c r="B19" s="21">
        <v>847</v>
      </c>
      <c r="C19" s="21">
        <v>977</v>
      </c>
      <c r="D19" s="21">
        <v>2070</v>
      </c>
      <c r="E19" s="21">
        <v>3457</v>
      </c>
      <c r="F19" s="21">
        <v>5053</v>
      </c>
      <c r="G19" s="21">
        <v>3591</v>
      </c>
      <c r="H19" s="21">
        <v>3283</v>
      </c>
      <c r="I19" s="21">
        <v>3274</v>
      </c>
      <c r="J19" s="21">
        <v>3329</v>
      </c>
      <c r="K19" s="21">
        <v>3364</v>
      </c>
      <c r="L19" s="21">
        <v>3610</v>
      </c>
      <c r="M19" s="21">
        <v>3946</v>
      </c>
      <c r="N19" s="21">
        <v>5366</v>
      </c>
    </row>
    <row r="20" spans="1:14" ht="31.5" x14ac:dyDescent="0.25">
      <c r="A20" s="35" t="s">
        <v>23</v>
      </c>
      <c r="B20" s="21" t="s">
        <v>79</v>
      </c>
      <c r="C20" s="21" t="s">
        <v>79</v>
      </c>
      <c r="D20" s="21" t="s">
        <v>79</v>
      </c>
      <c r="E20" s="21" t="s">
        <v>79</v>
      </c>
      <c r="F20" s="21" t="s">
        <v>79</v>
      </c>
      <c r="G20" s="21" t="s">
        <v>79</v>
      </c>
      <c r="H20" s="21" t="s">
        <v>79</v>
      </c>
      <c r="I20" s="21" t="s">
        <v>79</v>
      </c>
      <c r="J20" s="21" t="s">
        <v>79</v>
      </c>
      <c r="K20" s="21" t="s">
        <v>79</v>
      </c>
      <c r="L20" s="21" t="s">
        <v>79</v>
      </c>
      <c r="M20" s="21" t="s">
        <v>79</v>
      </c>
      <c r="N20" s="21" t="s">
        <v>79</v>
      </c>
    </row>
  </sheetData>
  <mergeCells count="2">
    <mergeCell ref="A1:B1"/>
    <mergeCell ref="A2:N2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M11" sqref="AM11"/>
    </sheetView>
  </sheetViews>
  <sheetFormatPr defaultColWidth="9.140625" defaultRowHeight="15.75" x14ac:dyDescent="0.25"/>
  <cols>
    <col min="1" max="1" width="35.7109375" style="2" customWidth="1"/>
    <col min="2" max="4" width="14.7109375" style="2" customWidth="1"/>
    <col min="5" max="5" width="15.28515625" style="2" customWidth="1"/>
    <col min="6" max="6" width="15.7109375" style="2" customWidth="1"/>
    <col min="7" max="10" width="14.7109375" style="2" customWidth="1"/>
    <col min="11" max="11" width="15.28515625" style="2" customWidth="1"/>
    <col min="12" max="12" width="15.7109375" style="2" customWidth="1"/>
    <col min="13" max="16" width="14.7109375" style="2" customWidth="1"/>
    <col min="17" max="17" width="15.28515625" style="2" customWidth="1"/>
    <col min="18" max="18" width="15.85546875" style="2" customWidth="1"/>
    <col min="19" max="22" width="14.7109375" style="2" customWidth="1"/>
    <col min="23" max="23" width="15.28515625" style="2" customWidth="1"/>
    <col min="24" max="24" width="15.7109375" style="2" customWidth="1"/>
    <col min="25" max="26" width="14.7109375" style="2" customWidth="1"/>
    <col min="27" max="27" width="14.7109375" style="30" customWidth="1"/>
    <col min="28" max="28" width="14.7109375" style="2" customWidth="1"/>
    <col min="29" max="29" width="15.42578125" style="2" customWidth="1"/>
    <col min="30" max="30" width="15.7109375" style="2" customWidth="1"/>
    <col min="31" max="31" width="14.7109375" style="30" customWidth="1"/>
    <col min="32" max="34" width="14.7109375" style="2" customWidth="1"/>
    <col min="35" max="36" width="15.7109375" style="2" customWidth="1"/>
    <col min="37" max="40" width="14.7109375" style="2" customWidth="1"/>
    <col min="41" max="42" width="16" style="2" customWidth="1"/>
    <col min="43" max="43" width="14.7109375" style="2" customWidth="1"/>
    <col min="44" max="16384" width="9.140625" style="2"/>
  </cols>
  <sheetData>
    <row r="1" spans="1:43" ht="33" customHeight="1" x14ac:dyDescent="0.25">
      <c r="A1" s="15" t="s">
        <v>3</v>
      </c>
      <c r="P1" s="18"/>
    </row>
    <row r="2" spans="1:43" ht="21" customHeight="1" x14ac:dyDescent="0.25">
      <c r="A2" s="78" t="s">
        <v>36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43" x14ac:dyDescent="0.25">
      <c r="A3" s="79"/>
      <c r="B3" s="77">
        <v>2017</v>
      </c>
      <c r="C3" s="77"/>
      <c r="D3" s="77"/>
      <c r="E3" s="77"/>
      <c r="F3" s="77"/>
      <c r="G3" s="77"/>
      <c r="H3" s="77">
        <v>2018</v>
      </c>
      <c r="I3" s="77"/>
      <c r="J3" s="77"/>
      <c r="K3" s="77"/>
      <c r="L3" s="77"/>
      <c r="M3" s="77"/>
      <c r="N3" s="77">
        <v>2019</v>
      </c>
      <c r="O3" s="77"/>
      <c r="P3" s="77"/>
      <c r="Q3" s="77"/>
      <c r="R3" s="77"/>
      <c r="S3" s="77"/>
      <c r="T3" s="77">
        <v>2020</v>
      </c>
      <c r="U3" s="77"/>
      <c r="V3" s="77"/>
      <c r="W3" s="77"/>
      <c r="X3" s="77"/>
      <c r="Y3" s="77"/>
      <c r="Z3" s="77">
        <v>2021</v>
      </c>
      <c r="AA3" s="77"/>
      <c r="AB3" s="77"/>
      <c r="AC3" s="77"/>
      <c r="AD3" s="77"/>
      <c r="AE3" s="77"/>
      <c r="AF3" s="77">
        <v>2022</v>
      </c>
      <c r="AG3" s="77"/>
      <c r="AH3" s="77"/>
      <c r="AI3" s="77"/>
      <c r="AJ3" s="77"/>
      <c r="AK3" s="77"/>
      <c r="AL3" s="77">
        <v>2023</v>
      </c>
      <c r="AM3" s="77"/>
      <c r="AN3" s="77"/>
      <c r="AO3" s="77"/>
      <c r="AP3" s="77"/>
      <c r="AQ3" s="77"/>
    </row>
    <row r="4" spans="1:43" ht="47.25" x14ac:dyDescent="0.25">
      <c r="A4" s="79"/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28</v>
      </c>
      <c r="G4" s="14" t="s">
        <v>29</v>
      </c>
      <c r="H4" s="14" t="s">
        <v>24</v>
      </c>
      <c r="I4" s="14" t="s">
        <v>25</v>
      </c>
      <c r="J4" s="14" t="s">
        <v>26</v>
      </c>
      <c r="K4" s="14" t="s">
        <v>27</v>
      </c>
      <c r="L4" s="14" t="s">
        <v>28</v>
      </c>
      <c r="M4" s="14" t="s">
        <v>29</v>
      </c>
      <c r="N4" s="14" t="s">
        <v>24</v>
      </c>
      <c r="O4" s="14" t="s">
        <v>25</v>
      </c>
      <c r="P4" s="14" t="s">
        <v>26</v>
      </c>
      <c r="Q4" s="14" t="s">
        <v>27</v>
      </c>
      <c r="R4" s="14" t="s">
        <v>28</v>
      </c>
      <c r="S4" s="14" t="s">
        <v>29</v>
      </c>
      <c r="T4" s="17" t="s">
        <v>24</v>
      </c>
      <c r="U4" s="17" t="s">
        <v>25</v>
      </c>
      <c r="V4" s="17" t="s">
        <v>26</v>
      </c>
      <c r="W4" s="17" t="s">
        <v>27</v>
      </c>
      <c r="X4" s="17" t="s">
        <v>28</v>
      </c>
      <c r="Y4" s="17" t="s">
        <v>29</v>
      </c>
      <c r="Z4" s="28" t="s">
        <v>24</v>
      </c>
      <c r="AA4" s="29" t="s">
        <v>25</v>
      </c>
      <c r="AB4" s="28" t="s">
        <v>26</v>
      </c>
      <c r="AC4" s="28" t="s">
        <v>27</v>
      </c>
      <c r="AD4" s="28" t="s">
        <v>28</v>
      </c>
      <c r="AE4" s="29" t="s">
        <v>29</v>
      </c>
      <c r="AF4" s="57" t="s">
        <v>24</v>
      </c>
      <c r="AG4" s="58" t="s">
        <v>25</v>
      </c>
      <c r="AH4" s="57" t="s">
        <v>26</v>
      </c>
      <c r="AI4" s="57" t="s">
        <v>27</v>
      </c>
      <c r="AJ4" s="57" t="s">
        <v>28</v>
      </c>
      <c r="AK4" s="58" t="s">
        <v>29</v>
      </c>
      <c r="AL4" s="70" t="s">
        <v>24</v>
      </c>
      <c r="AM4" s="71" t="s">
        <v>25</v>
      </c>
      <c r="AN4" s="70" t="s">
        <v>26</v>
      </c>
      <c r="AO4" s="70" t="s">
        <v>27</v>
      </c>
      <c r="AP4" s="70" t="s">
        <v>28</v>
      </c>
      <c r="AQ4" s="71" t="s">
        <v>29</v>
      </c>
    </row>
    <row r="5" spans="1:43" s="1" customFormat="1" ht="31.5" x14ac:dyDescent="0.25">
      <c r="A5" s="19" t="s">
        <v>30</v>
      </c>
      <c r="B5" s="37">
        <v>204549</v>
      </c>
      <c r="C5" s="37">
        <v>31975</v>
      </c>
      <c r="D5" s="37">
        <v>60492</v>
      </c>
      <c r="E5" s="37">
        <v>46583</v>
      </c>
      <c r="F5" s="37">
        <v>8548</v>
      </c>
      <c r="G5" s="37">
        <v>53870</v>
      </c>
      <c r="H5" s="37">
        <v>208283</v>
      </c>
      <c r="I5" s="37">
        <v>37187</v>
      </c>
      <c r="J5" s="37">
        <v>56335</v>
      </c>
      <c r="K5" s="37">
        <v>52862</v>
      </c>
      <c r="L5" s="37">
        <v>9384</v>
      </c>
      <c r="M5" s="37">
        <v>50270</v>
      </c>
      <c r="N5" s="37">
        <v>473268</v>
      </c>
      <c r="O5" s="37">
        <v>260102</v>
      </c>
      <c r="P5" s="37">
        <v>54156</v>
      </c>
      <c r="Q5" s="37">
        <v>49962</v>
      </c>
      <c r="R5" s="37">
        <v>10556</v>
      </c>
      <c r="S5" s="37">
        <v>95774</v>
      </c>
      <c r="T5" s="38">
        <v>475519</v>
      </c>
      <c r="U5" s="38">
        <v>252744</v>
      </c>
      <c r="V5" s="38">
        <v>55966</v>
      </c>
      <c r="W5" s="38">
        <v>50394</v>
      </c>
      <c r="X5" s="38">
        <v>12060</v>
      </c>
      <c r="Y5" s="38">
        <v>101134</v>
      </c>
      <c r="Z5" s="38">
        <v>489922</v>
      </c>
      <c r="AA5" s="38">
        <v>259490</v>
      </c>
      <c r="AB5" s="38">
        <v>55839</v>
      </c>
      <c r="AC5" s="38">
        <v>54561</v>
      </c>
      <c r="AD5" s="38">
        <v>17159</v>
      </c>
      <c r="AE5" s="38">
        <v>100654</v>
      </c>
      <c r="AF5" s="38">
        <v>503920</v>
      </c>
      <c r="AG5" s="38">
        <v>261714</v>
      </c>
      <c r="AH5" s="38">
        <v>62568</v>
      </c>
      <c r="AI5" s="38">
        <v>55893</v>
      </c>
      <c r="AJ5" s="38">
        <v>16696</v>
      </c>
      <c r="AK5" s="38">
        <v>104460</v>
      </c>
      <c r="AL5" s="38">
        <v>535910</v>
      </c>
      <c r="AM5" s="38">
        <v>265078</v>
      </c>
      <c r="AN5" s="38">
        <v>74021</v>
      </c>
      <c r="AO5" s="38">
        <v>63809</v>
      </c>
      <c r="AP5" s="38">
        <v>20288</v>
      </c>
      <c r="AQ5" s="38">
        <v>109614</v>
      </c>
    </row>
    <row r="6" spans="1:43" ht="31.5" x14ac:dyDescent="0.25">
      <c r="A6" s="20" t="s">
        <v>37</v>
      </c>
      <c r="B6" s="21">
        <v>7785</v>
      </c>
      <c r="C6" s="21" t="s">
        <v>79</v>
      </c>
      <c r="D6" s="21">
        <v>1245</v>
      </c>
      <c r="E6" s="21">
        <v>2009</v>
      </c>
      <c r="F6" s="21">
        <v>651</v>
      </c>
      <c r="G6" s="21">
        <v>2686</v>
      </c>
      <c r="H6" s="21">
        <v>8678</v>
      </c>
      <c r="I6" s="21" t="s">
        <v>79</v>
      </c>
      <c r="J6" s="21">
        <v>1290</v>
      </c>
      <c r="K6" s="21">
        <v>2394</v>
      </c>
      <c r="L6" s="21">
        <v>688</v>
      </c>
      <c r="M6" s="21">
        <v>3213</v>
      </c>
      <c r="N6" s="21">
        <v>8511</v>
      </c>
      <c r="O6" s="21" t="s">
        <v>79</v>
      </c>
      <c r="P6" s="21">
        <v>1258</v>
      </c>
      <c r="Q6" s="21">
        <v>1949</v>
      </c>
      <c r="R6" s="21">
        <v>508</v>
      </c>
      <c r="S6" s="21">
        <v>3420</v>
      </c>
      <c r="T6" s="39">
        <v>7384</v>
      </c>
      <c r="U6" s="39" t="s">
        <v>79</v>
      </c>
      <c r="V6" s="39">
        <v>1077</v>
      </c>
      <c r="W6" s="39">
        <v>1841</v>
      </c>
      <c r="X6" s="39">
        <v>591</v>
      </c>
      <c r="Y6" s="39">
        <v>2590</v>
      </c>
      <c r="Z6" s="39">
        <v>8764</v>
      </c>
      <c r="AA6" s="39" t="s">
        <v>79</v>
      </c>
      <c r="AB6" s="39">
        <v>1006</v>
      </c>
      <c r="AC6" s="39">
        <v>2531</v>
      </c>
      <c r="AD6" s="39">
        <v>1199</v>
      </c>
      <c r="AE6" s="39">
        <v>2803</v>
      </c>
      <c r="AF6" s="39">
        <v>8858</v>
      </c>
      <c r="AG6" s="39" t="s">
        <v>79</v>
      </c>
      <c r="AH6" s="39">
        <v>986</v>
      </c>
      <c r="AI6" s="39">
        <v>2777</v>
      </c>
      <c r="AJ6" s="39">
        <v>978</v>
      </c>
      <c r="AK6" s="39">
        <v>2821</v>
      </c>
      <c r="AL6" s="39">
        <v>9146</v>
      </c>
      <c r="AM6" s="39" t="s">
        <v>79</v>
      </c>
      <c r="AN6" s="39">
        <v>999</v>
      </c>
      <c r="AO6" s="39">
        <v>2702</v>
      </c>
      <c r="AP6" s="39">
        <v>1252</v>
      </c>
      <c r="AQ6" s="39">
        <v>2638</v>
      </c>
    </row>
    <row r="7" spans="1:43" x14ac:dyDescent="0.25">
      <c r="A7" s="20" t="s">
        <v>38</v>
      </c>
      <c r="B7" s="21">
        <v>70</v>
      </c>
      <c r="C7" s="21" t="s">
        <v>79</v>
      </c>
      <c r="D7" s="21">
        <v>3</v>
      </c>
      <c r="E7" s="21">
        <v>38</v>
      </c>
      <c r="F7" s="21">
        <v>26</v>
      </c>
      <c r="G7" s="21">
        <v>3</v>
      </c>
      <c r="H7" s="21">
        <v>82</v>
      </c>
      <c r="I7" s="21" t="s">
        <v>79</v>
      </c>
      <c r="J7" s="21">
        <v>2</v>
      </c>
      <c r="K7" s="21">
        <v>48</v>
      </c>
      <c r="L7" s="21">
        <v>29</v>
      </c>
      <c r="M7" s="21">
        <v>3</v>
      </c>
      <c r="N7" s="21">
        <v>167</v>
      </c>
      <c r="O7" s="21" t="s">
        <v>79</v>
      </c>
      <c r="P7" s="21">
        <v>3</v>
      </c>
      <c r="Q7" s="21">
        <v>65</v>
      </c>
      <c r="R7" s="21">
        <v>93</v>
      </c>
      <c r="S7" s="21">
        <v>6</v>
      </c>
      <c r="T7" s="39">
        <v>164</v>
      </c>
      <c r="U7" s="39" t="s">
        <v>79</v>
      </c>
      <c r="V7" s="39">
        <v>2</v>
      </c>
      <c r="W7" s="39">
        <v>75</v>
      </c>
      <c r="X7" s="39">
        <v>80</v>
      </c>
      <c r="Y7" s="39">
        <v>7</v>
      </c>
      <c r="Z7" s="39">
        <v>213</v>
      </c>
      <c r="AA7" s="39" t="s">
        <v>79</v>
      </c>
      <c r="AB7" s="39">
        <v>7</v>
      </c>
      <c r="AC7" s="39">
        <v>137</v>
      </c>
      <c r="AD7" s="39">
        <v>60</v>
      </c>
      <c r="AE7" s="39">
        <v>5</v>
      </c>
      <c r="AF7" s="39">
        <v>216</v>
      </c>
      <c r="AG7" s="39" t="s">
        <v>79</v>
      </c>
      <c r="AH7" s="39">
        <v>8</v>
      </c>
      <c r="AI7" s="39">
        <v>128</v>
      </c>
      <c r="AJ7" s="39">
        <v>70</v>
      </c>
      <c r="AK7" s="39">
        <v>5</v>
      </c>
      <c r="AL7" s="39">
        <v>226</v>
      </c>
      <c r="AM7" s="39" t="s">
        <v>79</v>
      </c>
      <c r="AN7" s="39">
        <v>9</v>
      </c>
      <c r="AO7" s="39">
        <v>140</v>
      </c>
      <c r="AP7" s="39">
        <v>70</v>
      </c>
      <c r="AQ7" s="39">
        <v>3</v>
      </c>
    </row>
    <row r="8" spans="1:43" x14ac:dyDescent="0.25">
      <c r="A8" s="20" t="s">
        <v>39</v>
      </c>
      <c r="B8" s="21">
        <v>43102</v>
      </c>
      <c r="C8" s="21" t="s">
        <v>79</v>
      </c>
      <c r="D8" s="21">
        <v>4455</v>
      </c>
      <c r="E8" s="21">
        <v>22511</v>
      </c>
      <c r="F8" s="21">
        <v>1073</v>
      </c>
      <c r="G8" s="21">
        <v>14733</v>
      </c>
      <c r="H8" s="21">
        <v>47332</v>
      </c>
      <c r="I8" s="21"/>
      <c r="J8" s="21">
        <v>4047</v>
      </c>
      <c r="K8" s="21">
        <v>27472</v>
      </c>
      <c r="L8" s="21">
        <v>1261</v>
      </c>
      <c r="M8" s="21">
        <v>14365</v>
      </c>
      <c r="N8" s="21">
        <v>43318</v>
      </c>
      <c r="O8" s="21" t="s">
        <v>79</v>
      </c>
      <c r="P8" s="21">
        <v>3331</v>
      </c>
      <c r="Q8" s="21">
        <v>25663</v>
      </c>
      <c r="R8" s="21">
        <v>1017</v>
      </c>
      <c r="S8" s="21">
        <v>13100</v>
      </c>
      <c r="T8" s="39">
        <v>43332</v>
      </c>
      <c r="U8" s="39" t="s">
        <v>79</v>
      </c>
      <c r="V8" s="39">
        <v>3826</v>
      </c>
      <c r="W8" s="39">
        <v>22808</v>
      </c>
      <c r="X8" s="39">
        <v>1203</v>
      </c>
      <c r="Y8" s="39">
        <v>15214</v>
      </c>
      <c r="Z8" s="39">
        <v>42769</v>
      </c>
      <c r="AA8" s="39" t="s">
        <v>79</v>
      </c>
      <c r="AB8" s="39">
        <v>3546</v>
      </c>
      <c r="AC8" s="39">
        <v>21236</v>
      </c>
      <c r="AD8" s="39">
        <v>2472</v>
      </c>
      <c r="AE8" s="39">
        <v>15352</v>
      </c>
      <c r="AF8" s="39">
        <v>48854</v>
      </c>
      <c r="AG8" s="39" t="s">
        <v>79</v>
      </c>
      <c r="AH8" s="39">
        <v>6136</v>
      </c>
      <c r="AI8" s="39">
        <v>22519</v>
      </c>
      <c r="AJ8" s="39">
        <v>3076</v>
      </c>
      <c r="AK8" s="39">
        <v>16899</v>
      </c>
      <c r="AL8" s="39">
        <v>53380</v>
      </c>
      <c r="AM8" s="39" t="s">
        <v>79</v>
      </c>
      <c r="AN8" s="39">
        <v>6316</v>
      </c>
      <c r="AO8" s="39">
        <v>26622</v>
      </c>
      <c r="AP8" s="39">
        <v>2570</v>
      </c>
      <c r="AQ8" s="39">
        <v>17482</v>
      </c>
    </row>
    <row r="9" spans="1:43" ht="47.25" x14ac:dyDescent="0.25">
      <c r="A9" s="20" t="s">
        <v>40</v>
      </c>
      <c r="B9" s="21">
        <v>26527</v>
      </c>
      <c r="C9" s="21" t="s">
        <v>79</v>
      </c>
      <c r="D9" s="21">
        <v>15145</v>
      </c>
      <c r="E9" s="21">
        <v>6768</v>
      </c>
      <c r="F9" s="21">
        <v>399</v>
      </c>
      <c r="G9" s="21">
        <v>4024</v>
      </c>
      <c r="H9" s="21">
        <v>26728</v>
      </c>
      <c r="I9" s="21" t="s">
        <v>79</v>
      </c>
      <c r="J9" s="21">
        <v>14805</v>
      </c>
      <c r="K9" s="21">
        <v>7021</v>
      </c>
      <c r="L9" s="21">
        <v>567</v>
      </c>
      <c r="M9" s="21">
        <v>4166</v>
      </c>
      <c r="N9" s="21">
        <v>27316</v>
      </c>
      <c r="O9" s="21" t="s">
        <v>79</v>
      </c>
      <c r="P9" s="21">
        <v>15049</v>
      </c>
      <c r="Q9" s="21">
        <v>7389</v>
      </c>
      <c r="R9" s="21">
        <v>741</v>
      </c>
      <c r="S9" s="21">
        <v>4001</v>
      </c>
      <c r="T9" s="39">
        <v>27112</v>
      </c>
      <c r="U9" s="39" t="s">
        <v>79</v>
      </c>
      <c r="V9" s="39">
        <v>14491</v>
      </c>
      <c r="W9" s="39">
        <v>7851</v>
      </c>
      <c r="X9" s="39">
        <v>471</v>
      </c>
      <c r="Y9" s="39">
        <v>4117</v>
      </c>
      <c r="Z9" s="39">
        <v>28602</v>
      </c>
      <c r="AA9" s="39" t="s">
        <v>79</v>
      </c>
      <c r="AB9" s="39">
        <v>13909</v>
      </c>
      <c r="AC9" s="39">
        <v>9974</v>
      </c>
      <c r="AD9" s="39">
        <v>487</v>
      </c>
      <c r="AE9" s="39">
        <v>4076</v>
      </c>
      <c r="AF9" s="39">
        <v>30761</v>
      </c>
      <c r="AG9" s="39" t="s">
        <v>79</v>
      </c>
      <c r="AH9" s="39">
        <v>14145</v>
      </c>
      <c r="AI9" s="39">
        <v>12203</v>
      </c>
      <c r="AJ9" s="39">
        <v>549</v>
      </c>
      <c r="AK9" s="39">
        <v>3716</v>
      </c>
      <c r="AL9" s="39">
        <v>40108</v>
      </c>
      <c r="AM9" s="39" t="s">
        <v>79</v>
      </c>
      <c r="AN9" s="39">
        <v>21319</v>
      </c>
      <c r="AO9" s="39">
        <v>14436</v>
      </c>
      <c r="AP9" s="39">
        <v>546</v>
      </c>
      <c r="AQ9" s="39">
        <v>3646</v>
      </c>
    </row>
    <row r="10" spans="1:43" ht="63" x14ac:dyDescent="0.25">
      <c r="A10" s="20" t="s">
        <v>41</v>
      </c>
      <c r="B10" s="21">
        <v>4553</v>
      </c>
      <c r="C10" s="21" t="s">
        <v>79</v>
      </c>
      <c r="D10" s="21">
        <v>2932</v>
      </c>
      <c r="E10" s="21">
        <v>426</v>
      </c>
      <c r="F10" s="21">
        <v>104</v>
      </c>
      <c r="G10" s="21">
        <v>1083</v>
      </c>
      <c r="H10" s="21">
        <v>4423</v>
      </c>
      <c r="I10" s="21" t="s">
        <v>79</v>
      </c>
      <c r="J10" s="21">
        <v>2766</v>
      </c>
      <c r="K10" s="21">
        <v>421</v>
      </c>
      <c r="L10" s="21">
        <v>138</v>
      </c>
      <c r="M10" s="21">
        <v>1097</v>
      </c>
      <c r="N10" s="21">
        <v>4207</v>
      </c>
      <c r="O10" s="21" t="s">
        <v>79</v>
      </c>
      <c r="P10" s="21">
        <v>2266</v>
      </c>
      <c r="Q10" s="21">
        <v>400</v>
      </c>
      <c r="R10" s="21">
        <v>139</v>
      </c>
      <c r="S10" s="21">
        <v>1102</v>
      </c>
      <c r="T10" s="39">
        <v>4505</v>
      </c>
      <c r="U10" s="39" t="s">
        <v>79</v>
      </c>
      <c r="V10" s="39">
        <v>2562</v>
      </c>
      <c r="W10" s="39">
        <v>698</v>
      </c>
      <c r="X10" s="39">
        <v>163</v>
      </c>
      <c r="Y10" s="39">
        <v>1079</v>
      </c>
      <c r="Z10" s="39">
        <v>4839</v>
      </c>
      <c r="AA10" s="39" t="s">
        <v>79</v>
      </c>
      <c r="AB10" s="39">
        <v>2665</v>
      </c>
      <c r="AC10" s="39">
        <v>798</v>
      </c>
      <c r="AD10" s="39">
        <v>296</v>
      </c>
      <c r="AE10" s="39">
        <v>1043</v>
      </c>
      <c r="AF10" s="39">
        <v>5635</v>
      </c>
      <c r="AG10" s="39" t="s">
        <v>79</v>
      </c>
      <c r="AH10" s="39">
        <v>3008</v>
      </c>
      <c r="AI10" s="39">
        <v>733</v>
      </c>
      <c r="AJ10" s="39">
        <v>379</v>
      </c>
      <c r="AK10" s="39">
        <v>1494</v>
      </c>
      <c r="AL10" s="39">
        <v>6225</v>
      </c>
      <c r="AM10" s="39" t="s">
        <v>79</v>
      </c>
      <c r="AN10" s="39">
        <v>3410</v>
      </c>
      <c r="AO10" s="39">
        <v>879</v>
      </c>
      <c r="AP10" s="39">
        <v>426</v>
      </c>
      <c r="AQ10" s="39">
        <v>1488</v>
      </c>
    </row>
    <row r="11" spans="1:43" x14ac:dyDescent="0.25">
      <c r="A11" s="20" t="s">
        <v>42</v>
      </c>
      <c r="B11" s="21">
        <v>1506</v>
      </c>
      <c r="C11" s="21" t="s">
        <v>79</v>
      </c>
      <c r="D11" s="21">
        <v>73</v>
      </c>
      <c r="E11" s="21">
        <v>349</v>
      </c>
      <c r="F11" s="21">
        <v>336</v>
      </c>
      <c r="G11" s="21">
        <v>693</v>
      </c>
      <c r="H11" s="21">
        <v>1585</v>
      </c>
      <c r="I11" s="21" t="s">
        <v>79</v>
      </c>
      <c r="J11" s="21">
        <v>29</v>
      </c>
      <c r="K11" s="21">
        <v>526</v>
      </c>
      <c r="L11" s="21">
        <v>557</v>
      </c>
      <c r="M11" s="21">
        <v>420</v>
      </c>
      <c r="N11" s="21">
        <v>1503</v>
      </c>
      <c r="O11" s="21" t="s">
        <v>79</v>
      </c>
      <c r="P11" s="21">
        <v>89</v>
      </c>
      <c r="Q11" s="21">
        <v>318</v>
      </c>
      <c r="R11" s="21">
        <v>500</v>
      </c>
      <c r="S11" s="21">
        <v>543</v>
      </c>
      <c r="T11" s="39">
        <v>1671</v>
      </c>
      <c r="U11" s="39" t="s">
        <v>79</v>
      </c>
      <c r="V11" s="39">
        <v>117</v>
      </c>
      <c r="W11" s="39">
        <v>374</v>
      </c>
      <c r="X11" s="39">
        <v>716</v>
      </c>
      <c r="Y11" s="39">
        <v>420</v>
      </c>
      <c r="Z11" s="39">
        <v>1677</v>
      </c>
      <c r="AA11" s="39" t="s">
        <v>79</v>
      </c>
      <c r="AB11" s="39">
        <v>169</v>
      </c>
      <c r="AC11" s="39">
        <v>565</v>
      </c>
      <c r="AD11" s="39">
        <v>535</v>
      </c>
      <c r="AE11" s="39">
        <v>357</v>
      </c>
      <c r="AF11" s="39">
        <v>1656</v>
      </c>
      <c r="AG11" s="39" t="s">
        <v>79</v>
      </c>
      <c r="AH11" s="39">
        <v>271</v>
      </c>
      <c r="AI11" s="39">
        <v>417</v>
      </c>
      <c r="AJ11" s="39">
        <v>410</v>
      </c>
      <c r="AK11" s="39">
        <v>455</v>
      </c>
      <c r="AL11" s="39">
        <v>1965</v>
      </c>
      <c r="AM11" s="39" t="s">
        <v>79</v>
      </c>
      <c r="AN11" s="39">
        <v>781</v>
      </c>
      <c r="AO11" s="39">
        <v>269</v>
      </c>
      <c r="AP11" s="39">
        <v>353</v>
      </c>
      <c r="AQ11" s="39">
        <v>458</v>
      </c>
    </row>
    <row r="12" spans="1:43" ht="47.25" x14ac:dyDescent="0.25">
      <c r="A12" s="20" t="s">
        <v>43</v>
      </c>
      <c r="B12" s="21">
        <v>7843</v>
      </c>
      <c r="C12" s="21" t="s">
        <v>79</v>
      </c>
      <c r="D12" s="21">
        <v>730</v>
      </c>
      <c r="E12" s="21">
        <v>1346</v>
      </c>
      <c r="F12" s="21">
        <v>268</v>
      </c>
      <c r="G12" s="21">
        <v>5391</v>
      </c>
      <c r="H12" s="21">
        <v>7964</v>
      </c>
      <c r="I12" s="21" t="s">
        <v>79</v>
      </c>
      <c r="J12" s="21">
        <v>643</v>
      </c>
      <c r="K12" s="21">
        <v>1553</v>
      </c>
      <c r="L12" s="21">
        <v>307</v>
      </c>
      <c r="M12" s="21">
        <v>5420</v>
      </c>
      <c r="N12" s="21">
        <v>8119</v>
      </c>
      <c r="O12" s="21" t="s">
        <v>79</v>
      </c>
      <c r="P12" s="21">
        <v>600</v>
      </c>
      <c r="Q12" s="21">
        <v>1252</v>
      </c>
      <c r="R12" s="21">
        <v>307</v>
      </c>
      <c r="S12" s="21">
        <v>5923</v>
      </c>
      <c r="T12" s="39">
        <v>7570</v>
      </c>
      <c r="U12" s="39" t="s">
        <v>79</v>
      </c>
      <c r="V12" s="39">
        <v>1444</v>
      </c>
      <c r="W12" s="39">
        <v>1066</v>
      </c>
      <c r="X12" s="39">
        <v>254</v>
      </c>
      <c r="Y12" s="39">
        <v>4758</v>
      </c>
      <c r="Z12" s="39">
        <v>10036</v>
      </c>
      <c r="AA12" s="39" t="s">
        <v>79</v>
      </c>
      <c r="AB12" s="39">
        <v>1581</v>
      </c>
      <c r="AC12" s="39">
        <v>1698</v>
      </c>
      <c r="AD12" s="39">
        <v>1035</v>
      </c>
      <c r="AE12" s="39">
        <v>5688</v>
      </c>
      <c r="AF12" s="39">
        <v>7818</v>
      </c>
      <c r="AG12" s="39" t="s">
        <v>79</v>
      </c>
      <c r="AH12" s="39">
        <v>1840</v>
      </c>
      <c r="AI12" s="39">
        <v>1017</v>
      </c>
      <c r="AJ12" s="39">
        <v>458</v>
      </c>
      <c r="AK12" s="39">
        <v>4450</v>
      </c>
      <c r="AL12" s="39">
        <v>7545</v>
      </c>
      <c r="AM12" s="39" t="s">
        <v>79</v>
      </c>
      <c r="AN12" s="39">
        <v>2184</v>
      </c>
      <c r="AO12" s="39">
        <v>990</v>
      </c>
      <c r="AP12" s="39">
        <v>287</v>
      </c>
      <c r="AQ12" s="39">
        <v>4048</v>
      </c>
    </row>
    <row r="13" spans="1:43" x14ac:dyDescent="0.25">
      <c r="A13" s="20" t="s">
        <v>44</v>
      </c>
      <c r="B13" s="21">
        <v>38105</v>
      </c>
      <c r="C13" s="21" t="s">
        <v>79</v>
      </c>
      <c r="D13" s="21">
        <v>28989</v>
      </c>
      <c r="E13" s="21">
        <v>2650</v>
      </c>
      <c r="F13" s="21">
        <v>4457</v>
      </c>
      <c r="G13" s="21">
        <v>1784</v>
      </c>
      <c r="H13" s="21">
        <v>36890</v>
      </c>
      <c r="I13" s="21" t="s">
        <v>79</v>
      </c>
      <c r="J13" s="21">
        <v>27744</v>
      </c>
      <c r="K13" s="21">
        <v>2851</v>
      </c>
      <c r="L13" s="21">
        <v>4452</v>
      </c>
      <c r="M13" s="21">
        <v>1708</v>
      </c>
      <c r="N13" s="21">
        <v>35918</v>
      </c>
      <c r="O13" s="21" t="s">
        <v>79</v>
      </c>
      <c r="P13" s="21">
        <v>26269</v>
      </c>
      <c r="Q13" s="21">
        <v>2248</v>
      </c>
      <c r="R13" s="21">
        <v>5495</v>
      </c>
      <c r="S13" s="21">
        <v>1706</v>
      </c>
      <c r="T13" s="39">
        <v>38369</v>
      </c>
      <c r="U13" s="39" t="s">
        <v>79</v>
      </c>
      <c r="V13" s="39">
        <v>25980</v>
      </c>
      <c r="W13" s="39">
        <v>2759</v>
      </c>
      <c r="X13" s="39">
        <v>6425</v>
      </c>
      <c r="Y13" s="39">
        <v>2952</v>
      </c>
      <c r="Z13" s="39">
        <v>39409</v>
      </c>
      <c r="AA13" s="39" t="s">
        <v>79</v>
      </c>
      <c r="AB13" s="39">
        <v>24559</v>
      </c>
      <c r="AC13" s="39">
        <v>3354</v>
      </c>
      <c r="AD13" s="39">
        <v>8268</v>
      </c>
      <c r="AE13" s="39">
        <v>3197</v>
      </c>
      <c r="AF13" s="39">
        <v>42485</v>
      </c>
      <c r="AG13" s="39" t="s">
        <v>79</v>
      </c>
      <c r="AH13" s="39">
        <v>27112</v>
      </c>
      <c r="AI13" s="39">
        <v>3404</v>
      </c>
      <c r="AJ13" s="39">
        <v>8208</v>
      </c>
      <c r="AK13" s="39">
        <v>3721</v>
      </c>
      <c r="AL13" s="39">
        <v>51914</v>
      </c>
      <c r="AM13" s="39" t="s">
        <v>79</v>
      </c>
      <c r="AN13" s="39">
        <v>28886</v>
      </c>
      <c r="AO13" s="39">
        <v>5366</v>
      </c>
      <c r="AP13" s="39">
        <v>12306</v>
      </c>
      <c r="AQ13" s="39">
        <v>5316</v>
      </c>
    </row>
    <row r="14" spans="1:43" ht="47.25" customHeight="1" x14ac:dyDescent="0.25">
      <c r="A14" s="20" t="s">
        <v>45</v>
      </c>
      <c r="B14" s="21">
        <v>1802</v>
      </c>
      <c r="C14" s="21">
        <v>10</v>
      </c>
      <c r="D14" s="21">
        <v>210</v>
      </c>
      <c r="E14" s="21">
        <v>214</v>
      </c>
      <c r="F14" s="21">
        <v>36</v>
      </c>
      <c r="G14" s="21">
        <v>1308</v>
      </c>
      <c r="H14" s="21">
        <v>1642</v>
      </c>
      <c r="I14" s="21">
        <v>11</v>
      </c>
      <c r="J14" s="21">
        <v>273</v>
      </c>
      <c r="K14" s="21">
        <v>206</v>
      </c>
      <c r="L14" s="21">
        <v>75</v>
      </c>
      <c r="M14" s="21">
        <v>1053</v>
      </c>
      <c r="N14" s="21">
        <v>1742</v>
      </c>
      <c r="O14" s="21">
        <v>10</v>
      </c>
      <c r="P14" s="21">
        <v>112</v>
      </c>
      <c r="Q14" s="21">
        <v>133</v>
      </c>
      <c r="R14" s="21">
        <v>32</v>
      </c>
      <c r="S14" s="21">
        <v>1441</v>
      </c>
      <c r="T14" s="39">
        <v>1759</v>
      </c>
      <c r="U14" s="39">
        <v>8</v>
      </c>
      <c r="V14" s="39">
        <v>109</v>
      </c>
      <c r="W14" s="39">
        <v>274</v>
      </c>
      <c r="X14" s="39">
        <v>33</v>
      </c>
      <c r="Y14" s="39">
        <v>1315</v>
      </c>
      <c r="Z14" s="39">
        <v>1955</v>
      </c>
      <c r="AA14" s="39">
        <v>371</v>
      </c>
      <c r="AB14" s="39">
        <v>57</v>
      </c>
      <c r="AC14" s="39">
        <v>373</v>
      </c>
      <c r="AD14" s="39">
        <v>43</v>
      </c>
      <c r="AE14" s="39">
        <v>1080</v>
      </c>
      <c r="AF14" s="39">
        <v>1822</v>
      </c>
      <c r="AG14" s="39">
        <v>386</v>
      </c>
      <c r="AH14" s="39">
        <v>53</v>
      </c>
      <c r="AI14" s="39">
        <v>308</v>
      </c>
      <c r="AJ14" s="39">
        <v>47</v>
      </c>
      <c r="AK14" s="39">
        <v>985</v>
      </c>
      <c r="AL14" s="39">
        <v>1750</v>
      </c>
      <c r="AM14" s="39">
        <v>387</v>
      </c>
      <c r="AN14" s="39">
        <v>63</v>
      </c>
      <c r="AO14" s="39">
        <v>261</v>
      </c>
      <c r="AP14" s="39">
        <v>41</v>
      </c>
      <c r="AQ14" s="39">
        <v>944</v>
      </c>
    </row>
    <row r="15" spans="1:43" ht="31.5" x14ac:dyDescent="0.25">
      <c r="A15" s="20" t="s">
        <v>46</v>
      </c>
      <c r="B15" s="21">
        <v>6889</v>
      </c>
      <c r="C15" s="21" t="s">
        <v>79</v>
      </c>
      <c r="D15" s="21">
        <v>2310</v>
      </c>
      <c r="E15" s="21">
        <v>3422</v>
      </c>
      <c r="F15" s="21">
        <v>52</v>
      </c>
      <c r="G15" s="21">
        <v>672</v>
      </c>
      <c r="H15" s="21">
        <v>6266</v>
      </c>
      <c r="I15" s="21" t="s">
        <v>79</v>
      </c>
      <c r="J15" s="21">
        <v>2191</v>
      </c>
      <c r="K15" s="21">
        <v>3021</v>
      </c>
      <c r="L15" s="21">
        <v>61</v>
      </c>
      <c r="M15" s="21">
        <v>705</v>
      </c>
      <c r="N15" s="21">
        <v>5846</v>
      </c>
      <c r="O15" s="21" t="s">
        <v>79</v>
      </c>
      <c r="P15" s="21">
        <v>2111</v>
      </c>
      <c r="Q15" s="21">
        <v>2825</v>
      </c>
      <c r="R15" s="21">
        <v>68</v>
      </c>
      <c r="S15" s="21">
        <v>641</v>
      </c>
      <c r="T15" s="39">
        <v>7310</v>
      </c>
      <c r="U15" s="39" t="s">
        <v>79</v>
      </c>
      <c r="V15" s="39">
        <v>2127</v>
      </c>
      <c r="W15" s="39">
        <v>3215</v>
      </c>
      <c r="X15" s="39">
        <v>120</v>
      </c>
      <c r="Y15" s="39">
        <v>1054</v>
      </c>
      <c r="Z15" s="39">
        <v>7107</v>
      </c>
      <c r="AA15" s="39" t="s">
        <v>79</v>
      </c>
      <c r="AB15" s="39">
        <v>2418</v>
      </c>
      <c r="AC15" s="39">
        <v>4167</v>
      </c>
      <c r="AD15" s="39">
        <v>69</v>
      </c>
      <c r="AE15" s="39">
        <v>392</v>
      </c>
      <c r="AF15" s="39">
        <v>6038</v>
      </c>
      <c r="AG15" s="39" t="s">
        <v>79</v>
      </c>
      <c r="AH15" s="39">
        <v>2180</v>
      </c>
      <c r="AI15" s="39">
        <v>3387</v>
      </c>
      <c r="AJ15" s="39">
        <v>72</v>
      </c>
      <c r="AK15" s="39">
        <v>321</v>
      </c>
      <c r="AL15" s="39">
        <v>5821</v>
      </c>
      <c r="AM15" s="39" t="s">
        <v>79</v>
      </c>
      <c r="AN15" s="39">
        <v>2174</v>
      </c>
      <c r="AO15" s="39">
        <v>3107</v>
      </c>
      <c r="AP15" s="39">
        <v>99</v>
      </c>
      <c r="AQ15" s="39">
        <v>336</v>
      </c>
    </row>
    <row r="16" spans="1:43" ht="31.5" x14ac:dyDescent="0.25">
      <c r="A16" s="20" t="s">
        <v>47</v>
      </c>
      <c r="B16" s="21">
        <v>2503</v>
      </c>
      <c r="C16" s="21" t="s">
        <v>79</v>
      </c>
      <c r="D16" s="21">
        <v>6</v>
      </c>
      <c r="E16" s="21">
        <v>614</v>
      </c>
      <c r="F16" s="21">
        <v>165</v>
      </c>
      <c r="G16" s="21">
        <v>1663</v>
      </c>
      <c r="H16" s="21">
        <v>2050</v>
      </c>
      <c r="I16" s="21" t="s">
        <v>79</v>
      </c>
      <c r="J16" s="21">
        <v>13</v>
      </c>
      <c r="K16" s="21">
        <v>585</v>
      </c>
      <c r="L16" s="21">
        <v>157</v>
      </c>
      <c r="M16" s="21">
        <v>1248</v>
      </c>
      <c r="N16" s="21">
        <v>2679</v>
      </c>
      <c r="O16" s="21" t="s">
        <v>79</v>
      </c>
      <c r="P16" s="21">
        <v>5</v>
      </c>
      <c r="Q16" s="21">
        <v>828</v>
      </c>
      <c r="R16" s="21">
        <v>268</v>
      </c>
      <c r="S16" s="21">
        <v>1550</v>
      </c>
      <c r="T16" s="39">
        <v>3123</v>
      </c>
      <c r="U16" s="39" t="s">
        <v>79</v>
      </c>
      <c r="V16" s="39">
        <v>7</v>
      </c>
      <c r="W16" s="39">
        <v>1271</v>
      </c>
      <c r="X16" s="39">
        <v>296</v>
      </c>
      <c r="Y16" s="39">
        <v>1522</v>
      </c>
      <c r="Z16" s="39">
        <v>2221</v>
      </c>
      <c r="AA16" s="39" t="s">
        <v>79</v>
      </c>
      <c r="AB16" s="39">
        <v>20</v>
      </c>
      <c r="AC16" s="39">
        <v>696</v>
      </c>
      <c r="AD16" s="39">
        <v>285</v>
      </c>
      <c r="AE16" s="39">
        <v>1208</v>
      </c>
      <c r="AF16" s="39">
        <v>2655</v>
      </c>
      <c r="AG16" s="39" t="s">
        <v>79</v>
      </c>
      <c r="AH16" s="39">
        <v>23</v>
      </c>
      <c r="AI16" s="39">
        <v>979</v>
      </c>
      <c r="AJ16" s="39">
        <v>146</v>
      </c>
      <c r="AK16" s="39">
        <v>1400</v>
      </c>
      <c r="AL16" s="39">
        <v>2599</v>
      </c>
      <c r="AM16" s="39" t="s">
        <v>79</v>
      </c>
      <c r="AN16" s="39">
        <v>36</v>
      </c>
      <c r="AO16" s="39">
        <v>941</v>
      </c>
      <c r="AP16" s="39">
        <v>130</v>
      </c>
      <c r="AQ16" s="39">
        <v>1388</v>
      </c>
    </row>
    <row r="17" spans="1:43" ht="31.5" x14ac:dyDescent="0.25">
      <c r="A17" s="20" t="s">
        <v>48</v>
      </c>
      <c r="B17" s="21">
        <v>43723</v>
      </c>
      <c r="C17" s="21">
        <v>31719</v>
      </c>
      <c r="D17" s="21">
        <v>507</v>
      </c>
      <c r="E17" s="21">
        <v>953</v>
      </c>
      <c r="F17" s="21">
        <v>198</v>
      </c>
      <c r="G17" s="21">
        <v>10164</v>
      </c>
      <c r="H17" s="21">
        <v>45664</v>
      </c>
      <c r="I17" s="21">
        <v>36870</v>
      </c>
      <c r="J17" s="21">
        <v>612</v>
      </c>
      <c r="K17" s="21">
        <v>1064</v>
      </c>
      <c r="L17" s="21">
        <v>190</v>
      </c>
      <c r="M17" s="21">
        <v>6785</v>
      </c>
      <c r="N17" s="21">
        <v>313665</v>
      </c>
      <c r="O17" s="21">
        <v>259768</v>
      </c>
      <c r="P17" s="21">
        <v>763</v>
      </c>
      <c r="Q17" s="21">
        <v>1130</v>
      </c>
      <c r="R17" s="21">
        <v>222</v>
      </c>
      <c r="S17" s="21">
        <v>51674</v>
      </c>
      <c r="T17" s="39">
        <v>313770</v>
      </c>
      <c r="U17" s="39">
        <v>252397</v>
      </c>
      <c r="V17" s="39">
        <v>1520</v>
      </c>
      <c r="W17" s="39">
        <v>1932</v>
      </c>
      <c r="X17" s="39">
        <v>550</v>
      </c>
      <c r="Y17" s="39">
        <v>57220</v>
      </c>
      <c r="Z17" s="39">
        <v>320497</v>
      </c>
      <c r="AA17" s="39">
        <v>258782</v>
      </c>
      <c r="AB17" s="39">
        <v>2772</v>
      </c>
      <c r="AC17" s="39">
        <v>1855</v>
      </c>
      <c r="AD17" s="39">
        <v>771</v>
      </c>
      <c r="AE17" s="39">
        <v>56067</v>
      </c>
      <c r="AF17" s="39">
        <v>325577</v>
      </c>
      <c r="AG17" s="39">
        <v>261024</v>
      </c>
      <c r="AH17" s="39">
        <v>3358</v>
      </c>
      <c r="AI17" s="39">
        <v>1608</v>
      </c>
      <c r="AJ17" s="39">
        <v>721</v>
      </c>
      <c r="AK17" s="39">
        <v>58624</v>
      </c>
      <c r="AL17" s="39">
        <v>333194</v>
      </c>
      <c r="AM17" s="39">
        <v>264399</v>
      </c>
      <c r="AN17" s="39">
        <v>4049</v>
      </c>
      <c r="AO17" s="39">
        <v>1771</v>
      </c>
      <c r="AP17" s="39">
        <v>686</v>
      </c>
      <c r="AQ17" s="39">
        <v>62072</v>
      </c>
    </row>
    <row r="18" spans="1:43" ht="31.5" x14ac:dyDescent="0.25">
      <c r="A18" s="20" t="s">
        <v>49</v>
      </c>
      <c r="B18" s="21">
        <v>2333</v>
      </c>
      <c r="C18" s="21" t="s">
        <v>79</v>
      </c>
      <c r="D18" s="21">
        <v>74</v>
      </c>
      <c r="E18" s="21">
        <v>1562</v>
      </c>
      <c r="F18" s="21">
        <v>183</v>
      </c>
      <c r="G18" s="21">
        <v>491</v>
      </c>
      <c r="H18" s="21">
        <v>2118</v>
      </c>
      <c r="I18" s="21" t="s">
        <v>79</v>
      </c>
      <c r="J18" s="21">
        <v>69</v>
      </c>
      <c r="K18" s="21">
        <v>1476</v>
      </c>
      <c r="L18" s="21">
        <v>119</v>
      </c>
      <c r="M18" s="21">
        <v>441</v>
      </c>
      <c r="N18" s="21">
        <v>2407</v>
      </c>
      <c r="O18" s="21" t="s">
        <v>79</v>
      </c>
      <c r="P18" s="21">
        <v>112</v>
      </c>
      <c r="Q18" s="21">
        <v>1576</v>
      </c>
      <c r="R18" s="21">
        <v>155</v>
      </c>
      <c r="S18" s="21">
        <v>558</v>
      </c>
      <c r="T18" s="39">
        <v>2342</v>
      </c>
      <c r="U18" s="39" t="s">
        <v>79</v>
      </c>
      <c r="V18" s="39">
        <v>216</v>
      </c>
      <c r="W18" s="39">
        <v>1524</v>
      </c>
      <c r="X18" s="39">
        <v>190</v>
      </c>
      <c r="Y18" s="39">
        <v>395</v>
      </c>
      <c r="Z18" s="39">
        <v>1777</v>
      </c>
      <c r="AA18" s="39" t="s">
        <v>79</v>
      </c>
      <c r="AB18" s="39">
        <v>152</v>
      </c>
      <c r="AC18" s="39">
        <v>1068</v>
      </c>
      <c r="AD18" s="39">
        <v>213</v>
      </c>
      <c r="AE18" s="39">
        <v>338</v>
      </c>
      <c r="AF18" s="39">
        <v>1440</v>
      </c>
      <c r="AG18" s="39" t="s">
        <v>79</v>
      </c>
      <c r="AH18" s="39">
        <v>146</v>
      </c>
      <c r="AI18" s="39">
        <v>787</v>
      </c>
      <c r="AJ18" s="39">
        <v>228</v>
      </c>
      <c r="AK18" s="39">
        <v>272</v>
      </c>
      <c r="AL18" s="39">
        <v>1653</v>
      </c>
      <c r="AM18" s="39" t="s">
        <v>79</v>
      </c>
      <c r="AN18" s="39">
        <v>368</v>
      </c>
      <c r="AO18" s="39">
        <v>716</v>
      </c>
      <c r="AP18" s="39">
        <v>244</v>
      </c>
      <c r="AQ18" s="39">
        <v>320</v>
      </c>
    </row>
    <row r="19" spans="1:43" ht="47.25" x14ac:dyDescent="0.25">
      <c r="A19" s="20" t="s">
        <v>50</v>
      </c>
      <c r="B19" s="21">
        <v>969</v>
      </c>
      <c r="C19" s="21" t="s">
        <v>79</v>
      </c>
      <c r="D19" s="21">
        <v>52</v>
      </c>
      <c r="E19" s="21">
        <v>389</v>
      </c>
      <c r="F19" s="21">
        <v>30</v>
      </c>
      <c r="G19" s="21">
        <v>489</v>
      </c>
      <c r="H19" s="21">
        <v>1010</v>
      </c>
      <c r="I19" s="21" t="s">
        <v>79</v>
      </c>
      <c r="J19" s="21">
        <v>90</v>
      </c>
      <c r="K19" s="21">
        <v>434</v>
      </c>
      <c r="L19" s="21">
        <v>30</v>
      </c>
      <c r="M19" s="21">
        <v>445</v>
      </c>
      <c r="N19" s="21">
        <v>873</v>
      </c>
      <c r="O19" s="21" t="s">
        <v>79</v>
      </c>
      <c r="P19" s="21">
        <v>165</v>
      </c>
      <c r="Q19" s="21">
        <v>357</v>
      </c>
      <c r="R19" s="21">
        <v>14</v>
      </c>
      <c r="S19" s="21">
        <v>328</v>
      </c>
      <c r="T19" s="39">
        <v>946</v>
      </c>
      <c r="U19" s="39" t="s">
        <v>79</v>
      </c>
      <c r="V19" s="39">
        <v>202</v>
      </c>
      <c r="W19" s="39">
        <v>393</v>
      </c>
      <c r="X19" s="39">
        <v>31</v>
      </c>
      <c r="Y19" s="39">
        <v>308</v>
      </c>
      <c r="Z19" s="39">
        <v>840</v>
      </c>
      <c r="AA19" s="39" t="s">
        <v>79</v>
      </c>
      <c r="AB19" s="39">
        <v>216</v>
      </c>
      <c r="AC19" s="39">
        <v>218</v>
      </c>
      <c r="AD19" s="39">
        <v>301</v>
      </c>
      <c r="AE19" s="39">
        <v>78</v>
      </c>
      <c r="AF19" s="39">
        <v>744</v>
      </c>
      <c r="AG19" s="39" t="s">
        <v>79</v>
      </c>
      <c r="AH19" s="39">
        <v>250</v>
      </c>
      <c r="AI19" s="39">
        <v>170</v>
      </c>
      <c r="AJ19" s="39">
        <v>227</v>
      </c>
      <c r="AK19" s="39">
        <v>69</v>
      </c>
      <c r="AL19" s="39">
        <v>841</v>
      </c>
      <c r="AM19" s="39" t="s">
        <v>79</v>
      </c>
      <c r="AN19" s="39">
        <v>249</v>
      </c>
      <c r="AO19" s="39">
        <v>174</v>
      </c>
      <c r="AP19" s="39">
        <v>299</v>
      </c>
      <c r="AQ19" s="39">
        <v>70</v>
      </c>
    </row>
    <row r="20" spans="1:43" ht="66" customHeight="1" x14ac:dyDescent="0.25">
      <c r="A20" s="20" t="s">
        <v>51</v>
      </c>
      <c r="B20" s="21">
        <v>6440</v>
      </c>
      <c r="C20" s="21" t="s">
        <v>79</v>
      </c>
      <c r="D20" s="21">
        <v>3192</v>
      </c>
      <c r="E20" s="21">
        <v>951</v>
      </c>
      <c r="F20" s="21">
        <v>385</v>
      </c>
      <c r="G20" s="21">
        <v>1795</v>
      </c>
      <c r="H20" s="21">
        <v>6972</v>
      </c>
      <c r="I20" s="21" t="s">
        <v>79</v>
      </c>
      <c r="J20" s="21">
        <v>1318</v>
      </c>
      <c r="K20" s="21">
        <v>1321</v>
      </c>
      <c r="L20" s="21">
        <v>522</v>
      </c>
      <c r="M20" s="21">
        <v>3811</v>
      </c>
      <c r="N20" s="21">
        <v>6714</v>
      </c>
      <c r="O20" s="21" t="s">
        <v>79</v>
      </c>
      <c r="P20" s="21">
        <v>1637</v>
      </c>
      <c r="Q20" s="21">
        <v>1230</v>
      </c>
      <c r="R20" s="21">
        <v>535</v>
      </c>
      <c r="S20" s="21">
        <v>3312</v>
      </c>
      <c r="T20" s="39">
        <v>4939</v>
      </c>
      <c r="U20" s="39" t="s">
        <v>79</v>
      </c>
      <c r="V20" s="39">
        <v>1790</v>
      </c>
      <c r="W20" s="39">
        <v>694</v>
      </c>
      <c r="X20" s="39">
        <v>373</v>
      </c>
      <c r="Y20" s="39">
        <v>2071</v>
      </c>
      <c r="Z20" s="39">
        <v>5455</v>
      </c>
      <c r="AA20" s="39" t="s">
        <v>79</v>
      </c>
      <c r="AB20" s="39">
        <v>2146</v>
      </c>
      <c r="AC20" s="39">
        <v>788</v>
      </c>
      <c r="AD20" s="39">
        <v>405</v>
      </c>
      <c r="AE20" s="39">
        <v>2058</v>
      </c>
      <c r="AF20" s="39">
        <v>4624</v>
      </c>
      <c r="AG20" s="39" t="s">
        <v>79</v>
      </c>
      <c r="AH20" s="39">
        <v>2123</v>
      </c>
      <c r="AI20" s="39">
        <v>622</v>
      </c>
      <c r="AJ20" s="39">
        <v>273</v>
      </c>
      <c r="AK20" s="39">
        <v>1544</v>
      </c>
      <c r="AL20" s="39">
        <v>4192</v>
      </c>
      <c r="AM20" s="39" t="s">
        <v>79</v>
      </c>
      <c r="AN20" s="39">
        <v>1934</v>
      </c>
      <c r="AO20" s="39">
        <v>546</v>
      </c>
      <c r="AP20" s="39">
        <v>213</v>
      </c>
      <c r="AQ20" s="39">
        <v>1431</v>
      </c>
    </row>
    <row r="21" spans="1:43" x14ac:dyDescent="0.25">
      <c r="A21" s="20" t="s">
        <v>52</v>
      </c>
      <c r="B21" s="21">
        <v>4341</v>
      </c>
      <c r="C21" s="21" t="s">
        <v>79</v>
      </c>
      <c r="D21" s="21">
        <v>142</v>
      </c>
      <c r="E21" s="21">
        <v>524</v>
      </c>
      <c r="F21" s="21">
        <v>49</v>
      </c>
      <c r="G21" s="21">
        <v>3584</v>
      </c>
      <c r="H21" s="21">
        <v>3600</v>
      </c>
      <c r="I21" s="21" t="s">
        <v>79</v>
      </c>
      <c r="J21" s="21">
        <v>238</v>
      </c>
      <c r="K21" s="21">
        <v>801</v>
      </c>
      <c r="L21" s="21">
        <v>65</v>
      </c>
      <c r="M21" s="21">
        <v>2472</v>
      </c>
      <c r="N21" s="21">
        <v>4277</v>
      </c>
      <c r="O21" s="21" t="s">
        <v>79</v>
      </c>
      <c r="P21" s="21">
        <v>195</v>
      </c>
      <c r="Q21" s="21">
        <v>849</v>
      </c>
      <c r="R21" s="21">
        <v>79</v>
      </c>
      <c r="S21" s="21">
        <v>3129</v>
      </c>
      <c r="T21" s="39">
        <v>4583</v>
      </c>
      <c r="U21" s="39" t="s">
        <v>79</v>
      </c>
      <c r="V21" s="39">
        <v>250</v>
      </c>
      <c r="W21" s="39">
        <v>885</v>
      </c>
      <c r="X21" s="39">
        <v>110</v>
      </c>
      <c r="Y21" s="39">
        <v>3274</v>
      </c>
      <c r="Z21" s="39">
        <v>5295</v>
      </c>
      <c r="AA21" s="39" t="s">
        <v>79</v>
      </c>
      <c r="AB21" s="39">
        <v>260</v>
      </c>
      <c r="AC21" s="39">
        <v>948</v>
      </c>
      <c r="AD21" s="39">
        <v>161</v>
      </c>
      <c r="AE21" s="39">
        <v>3865</v>
      </c>
      <c r="AF21" s="39">
        <v>5236</v>
      </c>
      <c r="AG21" s="39" t="s">
        <v>79</v>
      </c>
      <c r="AH21" s="39">
        <v>338</v>
      </c>
      <c r="AI21" s="39">
        <v>940</v>
      </c>
      <c r="AJ21" s="39">
        <v>356</v>
      </c>
      <c r="AK21" s="39">
        <v>3493</v>
      </c>
      <c r="AL21" s="39">
        <v>5333</v>
      </c>
      <c r="AM21" s="39" t="s">
        <v>79</v>
      </c>
      <c r="AN21" s="39">
        <v>441</v>
      </c>
      <c r="AO21" s="39">
        <v>910</v>
      </c>
      <c r="AP21" s="39">
        <v>207</v>
      </c>
      <c r="AQ21" s="39">
        <v>3622</v>
      </c>
    </row>
    <row r="22" spans="1:43" ht="47.25" x14ac:dyDescent="0.25">
      <c r="A22" s="20" t="s">
        <v>53</v>
      </c>
      <c r="B22" s="21">
        <v>3700</v>
      </c>
      <c r="C22" s="21">
        <v>246</v>
      </c>
      <c r="D22" s="21">
        <v>40</v>
      </c>
      <c r="E22" s="21">
        <v>1530</v>
      </c>
      <c r="F22" s="21">
        <v>73</v>
      </c>
      <c r="G22" s="21">
        <v>1789</v>
      </c>
      <c r="H22" s="21">
        <v>3265</v>
      </c>
      <c r="I22" s="21">
        <v>306</v>
      </c>
      <c r="J22" s="21">
        <v>47</v>
      </c>
      <c r="K22" s="21">
        <v>1284</v>
      </c>
      <c r="L22" s="21">
        <v>108</v>
      </c>
      <c r="M22" s="21">
        <v>1508</v>
      </c>
      <c r="N22" s="21">
        <v>3568</v>
      </c>
      <c r="O22" s="21">
        <v>324</v>
      </c>
      <c r="P22" s="21">
        <v>43</v>
      </c>
      <c r="Q22" s="21">
        <v>1382</v>
      </c>
      <c r="R22" s="21">
        <v>298</v>
      </c>
      <c r="S22" s="21">
        <v>1504</v>
      </c>
      <c r="T22" s="39">
        <v>4362</v>
      </c>
      <c r="U22" s="39">
        <v>339</v>
      </c>
      <c r="V22" s="39">
        <v>41</v>
      </c>
      <c r="W22" s="39">
        <v>2169</v>
      </c>
      <c r="X22" s="39">
        <v>381</v>
      </c>
      <c r="Y22" s="39">
        <v>1415</v>
      </c>
      <c r="Z22" s="39">
        <v>6124</v>
      </c>
      <c r="AA22" s="39">
        <v>337</v>
      </c>
      <c r="AB22" s="39">
        <v>53</v>
      </c>
      <c r="AC22" s="39">
        <v>3686</v>
      </c>
      <c r="AD22" s="39">
        <v>473</v>
      </c>
      <c r="AE22" s="39">
        <v>1571</v>
      </c>
      <c r="AF22" s="39">
        <v>6916</v>
      </c>
      <c r="AG22" s="39">
        <v>304</v>
      </c>
      <c r="AH22" s="39">
        <v>75</v>
      </c>
      <c r="AI22" s="39">
        <v>3454</v>
      </c>
      <c r="AJ22" s="39">
        <v>384</v>
      </c>
      <c r="AK22" s="39">
        <v>2692</v>
      </c>
      <c r="AL22" s="39">
        <v>7093</v>
      </c>
      <c r="AM22" s="39">
        <v>292</v>
      </c>
      <c r="AN22" s="39">
        <v>94</v>
      </c>
      <c r="AO22" s="39">
        <v>3491</v>
      </c>
      <c r="AP22" s="39">
        <v>406</v>
      </c>
      <c r="AQ22" s="39">
        <v>2798</v>
      </c>
    </row>
    <row r="23" spans="1:43" ht="47.25" x14ac:dyDescent="0.25">
      <c r="A23" s="20" t="s">
        <v>54</v>
      </c>
      <c r="B23" s="21">
        <v>1618</v>
      </c>
      <c r="C23" s="21" t="s">
        <v>79</v>
      </c>
      <c r="D23" s="21">
        <v>366</v>
      </c>
      <c r="E23" s="21">
        <v>170</v>
      </c>
      <c r="F23" s="21">
        <v>44</v>
      </c>
      <c r="G23" s="21">
        <v>980</v>
      </c>
      <c r="H23" s="21">
        <v>1434</v>
      </c>
      <c r="I23" s="21" t="s">
        <v>79</v>
      </c>
      <c r="J23" s="21">
        <v>142</v>
      </c>
      <c r="K23" s="21">
        <v>217</v>
      </c>
      <c r="L23" s="21">
        <v>34</v>
      </c>
      <c r="M23" s="21">
        <v>1037</v>
      </c>
      <c r="N23" s="21">
        <v>1775</v>
      </c>
      <c r="O23" s="21" t="s">
        <v>79</v>
      </c>
      <c r="P23" s="21">
        <v>136</v>
      </c>
      <c r="Q23" s="21">
        <v>188</v>
      </c>
      <c r="R23" s="21">
        <v>57</v>
      </c>
      <c r="S23" s="21">
        <v>1393</v>
      </c>
      <c r="T23" s="39">
        <v>1652</v>
      </c>
      <c r="U23" s="39" t="s">
        <v>79</v>
      </c>
      <c r="V23" s="39">
        <v>190</v>
      </c>
      <c r="W23" s="39">
        <v>256</v>
      </c>
      <c r="X23" s="39">
        <v>49</v>
      </c>
      <c r="Y23" s="39">
        <v>1146</v>
      </c>
      <c r="Z23" s="39">
        <v>1886</v>
      </c>
      <c r="AA23" s="39" t="s">
        <v>79</v>
      </c>
      <c r="AB23" s="39">
        <v>273</v>
      </c>
      <c r="AC23" s="39">
        <v>288</v>
      </c>
      <c r="AD23" s="39">
        <v>57</v>
      </c>
      <c r="AE23" s="39">
        <v>1261</v>
      </c>
      <c r="AF23" s="39">
        <v>2133</v>
      </c>
      <c r="AG23" s="39" t="s">
        <v>79</v>
      </c>
      <c r="AH23" s="39">
        <v>464</v>
      </c>
      <c r="AI23" s="39">
        <v>297</v>
      </c>
      <c r="AJ23" s="39">
        <v>76</v>
      </c>
      <c r="AK23" s="39">
        <v>1281</v>
      </c>
      <c r="AL23" s="39">
        <v>2292</v>
      </c>
      <c r="AM23" s="39" t="s">
        <v>79</v>
      </c>
      <c r="AN23" s="39">
        <v>639</v>
      </c>
      <c r="AO23" s="39">
        <v>335</v>
      </c>
      <c r="AP23" s="39">
        <v>75</v>
      </c>
      <c r="AQ23" s="39">
        <v>1223</v>
      </c>
    </row>
    <row r="24" spans="1:43" ht="17.25" customHeight="1" x14ac:dyDescent="0.25">
      <c r="A24" s="20" t="s">
        <v>55</v>
      </c>
      <c r="B24" s="21">
        <v>740</v>
      </c>
      <c r="C24" s="21" t="s">
        <v>79</v>
      </c>
      <c r="D24" s="21">
        <v>21</v>
      </c>
      <c r="E24" s="21">
        <v>157</v>
      </c>
      <c r="F24" s="21">
        <v>19</v>
      </c>
      <c r="G24" s="21">
        <v>538</v>
      </c>
      <c r="H24" s="21">
        <v>580</v>
      </c>
      <c r="I24" s="21" t="s">
        <v>79</v>
      </c>
      <c r="J24" s="21">
        <v>16</v>
      </c>
      <c r="K24" s="21">
        <v>167</v>
      </c>
      <c r="L24" s="21">
        <v>24</v>
      </c>
      <c r="M24" s="21">
        <v>373</v>
      </c>
      <c r="N24" s="21">
        <v>663</v>
      </c>
      <c r="O24" s="21" t="s">
        <v>79</v>
      </c>
      <c r="P24" s="21">
        <v>12</v>
      </c>
      <c r="Q24" s="21">
        <v>180</v>
      </c>
      <c r="R24" s="21">
        <v>28</v>
      </c>
      <c r="S24" s="21">
        <v>443</v>
      </c>
      <c r="T24" s="39">
        <v>626</v>
      </c>
      <c r="U24" s="39" t="s">
        <v>79</v>
      </c>
      <c r="V24" s="39">
        <v>15</v>
      </c>
      <c r="W24" s="39">
        <v>309</v>
      </c>
      <c r="X24" s="39">
        <v>24</v>
      </c>
      <c r="Y24" s="39">
        <v>277</v>
      </c>
      <c r="Z24" s="39">
        <v>456</v>
      </c>
      <c r="AA24" s="39" t="s">
        <v>79</v>
      </c>
      <c r="AB24" s="39">
        <v>30</v>
      </c>
      <c r="AC24" s="39">
        <v>181</v>
      </c>
      <c r="AD24" s="39">
        <v>29</v>
      </c>
      <c r="AE24" s="39">
        <v>215</v>
      </c>
      <c r="AF24" s="39">
        <v>452</v>
      </c>
      <c r="AG24" s="39" t="s">
        <v>79</v>
      </c>
      <c r="AH24" s="39">
        <v>52</v>
      </c>
      <c r="AI24" s="39">
        <v>143</v>
      </c>
      <c r="AJ24" s="39">
        <v>38</v>
      </c>
      <c r="AK24" s="39">
        <v>218</v>
      </c>
      <c r="AL24" s="39">
        <v>633</v>
      </c>
      <c r="AM24" s="39" t="s">
        <v>79</v>
      </c>
      <c r="AN24" s="39">
        <v>70</v>
      </c>
      <c r="AO24" s="39">
        <v>153</v>
      </c>
      <c r="AP24" s="39">
        <v>78</v>
      </c>
      <c r="AQ24" s="39">
        <v>331</v>
      </c>
    </row>
  </sheetData>
  <mergeCells count="9">
    <mergeCell ref="AL3:AQ3"/>
    <mergeCell ref="AF3:AK3"/>
    <mergeCell ref="Z3:AE3"/>
    <mergeCell ref="T3:Y3"/>
    <mergeCell ref="A2:S2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zoomScale="90" zoomScaleNormal="90" workbookViewId="0">
      <pane xSplit="1" topLeftCell="B1" activePane="topRight" state="frozen"/>
      <selection pane="topRight" activeCell="K1" sqref="K1"/>
    </sheetView>
  </sheetViews>
  <sheetFormatPr defaultColWidth="9.140625" defaultRowHeight="15.75" x14ac:dyDescent="0.25"/>
  <cols>
    <col min="1" max="1" width="40.85546875" style="2" customWidth="1"/>
    <col min="2" max="6" width="14.7109375" style="2" customWidth="1"/>
    <col min="7" max="7" width="15.140625" style="2" customWidth="1"/>
    <col min="8" max="12" width="14.7109375" style="2" customWidth="1"/>
    <col min="13" max="13" width="15.140625" style="2" customWidth="1"/>
    <col min="14" max="18" width="14.7109375" style="2" customWidth="1"/>
    <col min="19" max="19" width="15.140625" style="2" customWidth="1"/>
    <col min="20" max="24" width="14.7109375" style="2" customWidth="1"/>
    <col min="25" max="25" width="15.28515625" style="2" customWidth="1"/>
    <col min="26" max="30" width="14.7109375" style="2" customWidth="1"/>
    <col min="31" max="31" width="15" style="2" customWidth="1"/>
    <col min="32" max="36" width="14.7109375" style="2" customWidth="1"/>
    <col min="37" max="37" width="14.85546875" style="2" customWidth="1"/>
    <col min="38" max="42" width="14.7109375" style="2" customWidth="1"/>
    <col min="43" max="43" width="15.5703125" style="2" customWidth="1"/>
    <col min="44" max="48" width="14.7109375" style="2" customWidth="1"/>
    <col min="49" max="49" width="15.140625" style="2" customWidth="1"/>
    <col min="50" max="54" width="14.7109375" style="2" customWidth="1"/>
    <col min="55" max="55" width="15" style="2" customWidth="1"/>
    <col min="56" max="60" width="14.7109375" style="2" customWidth="1"/>
    <col min="61" max="61" width="15.140625" style="2" customWidth="1"/>
    <col min="62" max="66" width="14.7109375" style="2" customWidth="1"/>
    <col min="67" max="67" width="15" style="2" customWidth="1"/>
    <col min="68" max="72" width="14.7109375" style="2" customWidth="1"/>
    <col min="73" max="73" width="15.1406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 x14ac:dyDescent="0.25">
      <c r="A1" s="15" t="s">
        <v>3</v>
      </c>
    </row>
    <row r="2" spans="1:79" x14ac:dyDescent="0.25">
      <c r="A2" s="76" t="s">
        <v>83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</row>
    <row r="3" spans="1:79" x14ac:dyDescent="0.25">
      <c r="A3" s="79"/>
      <c r="B3" s="77">
        <v>2004</v>
      </c>
      <c r="C3" s="77"/>
      <c r="D3" s="77"/>
      <c r="E3" s="77"/>
      <c r="F3" s="77"/>
      <c r="G3" s="77"/>
      <c r="H3" s="77">
        <v>2005</v>
      </c>
      <c r="I3" s="77"/>
      <c r="J3" s="77"/>
      <c r="K3" s="77"/>
      <c r="L3" s="77"/>
      <c r="M3" s="77"/>
      <c r="N3" s="77">
        <v>2006</v>
      </c>
      <c r="O3" s="77"/>
      <c r="P3" s="77"/>
      <c r="Q3" s="77"/>
      <c r="R3" s="77"/>
      <c r="S3" s="77"/>
      <c r="T3" s="77">
        <v>2007</v>
      </c>
      <c r="U3" s="77"/>
      <c r="V3" s="77"/>
      <c r="W3" s="77"/>
      <c r="X3" s="77"/>
      <c r="Y3" s="77"/>
      <c r="Z3" s="77">
        <v>2008</v>
      </c>
      <c r="AA3" s="77"/>
      <c r="AB3" s="77"/>
      <c r="AC3" s="77"/>
      <c r="AD3" s="77"/>
      <c r="AE3" s="77"/>
      <c r="AF3" s="77">
        <v>2009</v>
      </c>
      <c r="AG3" s="77"/>
      <c r="AH3" s="77"/>
      <c r="AI3" s="77"/>
      <c r="AJ3" s="77"/>
      <c r="AK3" s="77"/>
      <c r="AL3" s="77">
        <v>2010</v>
      </c>
      <c r="AM3" s="77"/>
      <c r="AN3" s="77"/>
      <c r="AO3" s="77"/>
      <c r="AP3" s="77"/>
      <c r="AQ3" s="77"/>
      <c r="AR3" s="77">
        <v>2011</v>
      </c>
      <c r="AS3" s="77"/>
      <c r="AT3" s="77"/>
      <c r="AU3" s="77"/>
      <c r="AV3" s="77"/>
      <c r="AW3" s="77"/>
      <c r="AX3" s="77">
        <v>2012</v>
      </c>
      <c r="AY3" s="77"/>
      <c r="AZ3" s="77"/>
      <c r="BA3" s="77"/>
      <c r="BB3" s="77"/>
      <c r="BC3" s="77"/>
      <c r="BD3" s="77">
        <v>2013</v>
      </c>
      <c r="BE3" s="77"/>
      <c r="BF3" s="77"/>
      <c r="BG3" s="77"/>
      <c r="BH3" s="77"/>
      <c r="BI3" s="77"/>
      <c r="BJ3" s="77">
        <v>2014</v>
      </c>
      <c r="BK3" s="77"/>
      <c r="BL3" s="77"/>
      <c r="BM3" s="77"/>
      <c r="BN3" s="77"/>
      <c r="BO3" s="77"/>
      <c r="BP3" s="77">
        <v>2015</v>
      </c>
      <c r="BQ3" s="77"/>
      <c r="BR3" s="77"/>
      <c r="BS3" s="77"/>
      <c r="BT3" s="77"/>
      <c r="BU3" s="77"/>
      <c r="BV3" s="77">
        <v>2016</v>
      </c>
      <c r="BW3" s="77"/>
      <c r="BX3" s="77"/>
      <c r="BY3" s="77"/>
      <c r="BZ3" s="77"/>
      <c r="CA3" s="77"/>
    </row>
    <row r="4" spans="1:79" ht="47.25" x14ac:dyDescent="0.25">
      <c r="A4" s="79"/>
      <c r="B4" s="14" t="s">
        <v>24</v>
      </c>
      <c r="C4" s="14" t="s">
        <v>31</v>
      </c>
      <c r="D4" s="14" t="s">
        <v>75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25" t="s">
        <v>75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25" t="s">
        <v>75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25" t="s">
        <v>75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25" t="s">
        <v>75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25" t="s">
        <v>75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25" t="s">
        <v>75</v>
      </c>
      <c r="AO4" s="14" t="s">
        <v>26</v>
      </c>
      <c r="AP4" s="14" t="s">
        <v>27</v>
      </c>
      <c r="AQ4" s="14" t="s">
        <v>28</v>
      </c>
      <c r="AR4" s="14" t="s">
        <v>24</v>
      </c>
      <c r="AS4" s="14" t="s">
        <v>31</v>
      </c>
      <c r="AT4" s="25" t="s">
        <v>75</v>
      </c>
      <c r="AU4" s="14" t="s">
        <v>26</v>
      </c>
      <c r="AV4" s="14" t="s">
        <v>27</v>
      </c>
      <c r="AW4" s="14" t="s">
        <v>28</v>
      </c>
      <c r="AX4" s="14" t="s">
        <v>24</v>
      </c>
      <c r="AY4" s="14" t="s">
        <v>31</v>
      </c>
      <c r="AZ4" s="25" t="s">
        <v>75</v>
      </c>
      <c r="BA4" s="14" t="s">
        <v>26</v>
      </c>
      <c r="BB4" s="14" t="s">
        <v>27</v>
      </c>
      <c r="BC4" s="14" t="s">
        <v>28</v>
      </c>
      <c r="BD4" s="14" t="s">
        <v>24</v>
      </c>
      <c r="BE4" s="14" t="s">
        <v>31</v>
      </c>
      <c r="BF4" s="25" t="s">
        <v>75</v>
      </c>
      <c r="BG4" s="14" t="s">
        <v>26</v>
      </c>
      <c r="BH4" s="14" t="s">
        <v>27</v>
      </c>
      <c r="BI4" s="14" t="s">
        <v>28</v>
      </c>
      <c r="BJ4" s="14" t="s">
        <v>24</v>
      </c>
      <c r="BK4" s="14" t="s">
        <v>31</v>
      </c>
      <c r="BL4" s="25" t="s">
        <v>75</v>
      </c>
      <c r="BM4" s="14" t="s">
        <v>26</v>
      </c>
      <c r="BN4" s="14" t="s">
        <v>27</v>
      </c>
      <c r="BO4" s="14" t="s">
        <v>28</v>
      </c>
      <c r="BP4" s="14" t="s">
        <v>24</v>
      </c>
      <c r="BQ4" s="14" t="s">
        <v>31</v>
      </c>
      <c r="BR4" s="25" t="s">
        <v>75</v>
      </c>
      <c r="BS4" s="14" t="s">
        <v>26</v>
      </c>
      <c r="BT4" s="14" t="s">
        <v>27</v>
      </c>
      <c r="BU4" s="14" t="s">
        <v>28</v>
      </c>
      <c r="BV4" s="14" t="s">
        <v>24</v>
      </c>
      <c r="BW4" s="14" t="s">
        <v>31</v>
      </c>
      <c r="BX4" s="25" t="s">
        <v>75</v>
      </c>
      <c r="BY4" s="14" t="s">
        <v>26</v>
      </c>
      <c r="BZ4" s="14" t="s">
        <v>27</v>
      </c>
      <c r="CA4" s="14" t="s">
        <v>28</v>
      </c>
    </row>
    <row r="5" spans="1:79" s="1" customFormat="1" x14ac:dyDescent="0.25">
      <c r="A5" s="19" t="s">
        <v>7</v>
      </c>
      <c r="B5" s="37">
        <v>35928514</v>
      </c>
      <c r="C5" s="37">
        <v>10509613</v>
      </c>
      <c r="D5" s="37">
        <v>3880056</v>
      </c>
      <c r="E5" s="37">
        <v>12065948</v>
      </c>
      <c r="F5" s="37">
        <v>10933632</v>
      </c>
      <c r="G5" s="37">
        <v>1865934</v>
      </c>
      <c r="H5" s="37">
        <v>40106159</v>
      </c>
      <c r="I5" s="37">
        <v>9395166</v>
      </c>
      <c r="J5" s="37">
        <v>2314174</v>
      </c>
      <c r="K5" s="37">
        <v>15737323</v>
      </c>
      <c r="L5" s="37">
        <v>12615683</v>
      </c>
      <c r="M5" s="37">
        <v>1817780</v>
      </c>
      <c r="N5" s="37">
        <v>52374018</v>
      </c>
      <c r="O5" s="37">
        <v>9752098</v>
      </c>
      <c r="P5" s="37">
        <v>794000</v>
      </c>
      <c r="Q5" s="37">
        <v>19756594</v>
      </c>
      <c r="R5" s="37">
        <v>20273727</v>
      </c>
      <c r="S5" s="37">
        <v>1876321</v>
      </c>
      <c r="T5" s="37">
        <v>57734162</v>
      </c>
      <c r="U5" s="37">
        <v>10050923</v>
      </c>
      <c r="V5" s="37">
        <v>591173</v>
      </c>
      <c r="W5" s="37">
        <v>24672814</v>
      </c>
      <c r="X5" s="37">
        <v>20713208</v>
      </c>
      <c r="Y5" s="37">
        <v>1500203</v>
      </c>
      <c r="Z5" s="37">
        <v>65900696</v>
      </c>
      <c r="AA5" s="37">
        <v>12376595</v>
      </c>
      <c r="AB5" s="37">
        <v>340742</v>
      </c>
      <c r="AC5" s="37">
        <v>28271260</v>
      </c>
      <c r="AD5" s="37">
        <v>23017978</v>
      </c>
      <c r="AE5" s="37">
        <v>1625675</v>
      </c>
      <c r="AF5" s="37">
        <v>67561286</v>
      </c>
      <c r="AG5" s="37">
        <v>13580759</v>
      </c>
      <c r="AH5" s="37">
        <v>255779</v>
      </c>
      <c r="AI5" s="37">
        <v>29409659</v>
      </c>
      <c r="AJ5" s="37">
        <v>21960377</v>
      </c>
      <c r="AK5" s="37">
        <v>1903830</v>
      </c>
      <c r="AL5" s="37">
        <v>68846377</v>
      </c>
      <c r="AM5" s="37">
        <v>13935657</v>
      </c>
      <c r="AN5" s="37">
        <v>178740</v>
      </c>
      <c r="AO5" s="37">
        <v>30983660</v>
      </c>
      <c r="AP5" s="37">
        <v>20778966</v>
      </c>
      <c r="AQ5" s="37">
        <v>2554064</v>
      </c>
      <c r="AR5" s="37">
        <v>70141544</v>
      </c>
      <c r="AS5" s="37">
        <v>14595978</v>
      </c>
      <c r="AT5" s="37">
        <v>152545</v>
      </c>
      <c r="AU5" s="37">
        <v>32617372</v>
      </c>
      <c r="AV5" s="37">
        <v>19842763</v>
      </c>
      <c r="AW5" s="37">
        <v>2487728</v>
      </c>
      <c r="AX5" s="37">
        <v>66027565</v>
      </c>
      <c r="AY5" s="37">
        <v>14909985</v>
      </c>
      <c r="AZ5" s="37">
        <v>147068</v>
      </c>
      <c r="BA5" s="37">
        <v>29313523</v>
      </c>
      <c r="BB5" s="37">
        <v>18604270</v>
      </c>
      <c r="BC5" s="37">
        <v>2566578</v>
      </c>
      <c r="BD5" s="37">
        <v>68767754</v>
      </c>
      <c r="BE5" s="37">
        <v>16111270</v>
      </c>
      <c r="BF5" s="37">
        <v>217999</v>
      </c>
      <c r="BG5" s="37">
        <v>30327224</v>
      </c>
      <c r="BH5" s="37">
        <v>19312929</v>
      </c>
      <c r="BI5" s="37">
        <v>2351159</v>
      </c>
      <c r="BJ5" s="37">
        <v>70890928</v>
      </c>
      <c r="BK5" s="37">
        <v>17525443</v>
      </c>
      <c r="BL5" s="37">
        <v>175966</v>
      </c>
      <c r="BM5" s="37">
        <v>31177581</v>
      </c>
      <c r="BN5" s="37">
        <v>19354733</v>
      </c>
      <c r="BO5" s="37">
        <v>2149553</v>
      </c>
      <c r="BP5" s="37">
        <v>78612212</v>
      </c>
      <c r="BQ5" s="37">
        <v>17781398</v>
      </c>
      <c r="BR5" s="37">
        <v>169165</v>
      </c>
      <c r="BS5" s="37">
        <v>31449075</v>
      </c>
      <c r="BT5" s="37">
        <v>26569050</v>
      </c>
      <c r="BU5" s="37">
        <v>2247136</v>
      </c>
      <c r="BV5" s="37">
        <v>92234257</v>
      </c>
      <c r="BW5" s="37">
        <v>24022413</v>
      </c>
      <c r="BX5" s="37">
        <v>174594</v>
      </c>
      <c r="BY5" s="37">
        <v>35280670</v>
      </c>
      <c r="BZ5" s="37">
        <v>29124341</v>
      </c>
      <c r="CA5" s="37">
        <v>3060143</v>
      </c>
    </row>
    <row r="6" spans="1:79" ht="31.5" x14ac:dyDescent="0.25">
      <c r="A6" s="36" t="s">
        <v>8</v>
      </c>
      <c r="B6" s="21">
        <v>3088059</v>
      </c>
      <c r="C6" s="21">
        <v>1765393</v>
      </c>
      <c r="D6" s="21">
        <v>647486</v>
      </c>
      <c r="E6" s="21">
        <v>374188</v>
      </c>
      <c r="F6" s="21">
        <v>493718</v>
      </c>
      <c r="G6" s="21">
        <v>128694</v>
      </c>
      <c r="H6" s="21">
        <v>2993170</v>
      </c>
      <c r="I6" s="21">
        <v>1512110</v>
      </c>
      <c r="J6" s="21">
        <v>525016</v>
      </c>
      <c r="K6" s="21">
        <v>356208</v>
      </c>
      <c r="L6" s="21">
        <v>568199</v>
      </c>
      <c r="M6" s="21">
        <v>207554</v>
      </c>
      <c r="N6" s="21">
        <v>2701671</v>
      </c>
      <c r="O6" s="21">
        <v>959757</v>
      </c>
      <c r="P6" s="21">
        <v>230081</v>
      </c>
      <c r="Q6" s="21">
        <v>335892</v>
      </c>
      <c r="R6" s="21">
        <v>704264</v>
      </c>
      <c r="S6" s="21">
        <v>377122</v>
      </c>
      <c r="T6" s="21">
        <v>2758631</v>
      </c>
      <c r="U6" s="21">
        <v>908242</v>
      </c>
      <c r="V6" s="21">
        <v>175903</v>
      </c>
      <c r="W6" s="21">
        <v>316274</v>
      </c>
      <c r="X6" s="21">
        <v>1055156</v>
      </c>
      <c r="Y6" s="21">
        <v>138761</v>
      </c>
      <c r="Z6" s="21">
        <v>2374713</v>
      </c>
      <c r="AA6" s="21">
        <v>678618</v>
      </c>
      <c r="AB6" s="21">
        <v>68288</v>
      </c>
      <c r="AC6" s="21">
        <v>164704</v>
      </c>
      <c r="AD6" s="21">
        <v>1073644</v>
      </c>
      <c r="AE6" s="21">
        <v>211310</v>
      </c>
      <c r="AF6" s="21">
        <v>2498686</v>
      </c>
      <c r="AG6" s="21">
        <v>831075</v>
      </c>
      <c r="AH6" s="21">
        <v>38126</v>
      </c>
      <c r="AI6" s="21">
        <v>202040</v>
      </c>
      <c r="AJ6" s="21">
        <v>1006416</v>
      </c>
      <c r="AK6" s="21">
        <v>210505</v>
      </c>
      <c r="AL6" s="21">
        <v>2293149</v>
      </c>
      <c r="AM6" s="21">
        <v>794652</v>
      </c>
      <c r="AN6" s="21">
        <v>26901</v>
      </c>
      <c r="AO6" s="21">
        <v>202423</v>
      </c>
      <c r="AP6" s="21">
        <v>891897</v>
      </c>
      <c r="AQ6" s="21">
        <v>170665</v>
      </c>
      <c r="AR6" s="21">
        <v>2096025</v>
      </c>
      <c r="AS6" s="21">
        <v>748481</v>
      </c>
      <c r="AT6" s="21">
        <v>21017</v>
      </c>
      <c r="AU6" s="21">
        <v>166680</v>
      </c>
      <c r="AV6" s="21">
        <v>713783</v>
      </c>
      <c r="AW6" s="21">
        <v>165696</v>
      </c>
      <c r="AX6" s="21">
        <v>2132186</v>
      </c>
      <c r="AY6" s="21">
        <v>765454</v>
      </c>
      <c r="AZ6" s="21">
        <v>25010</v>
      </c>
      <c r="BA6" s="21">
        <v>156009</v>
      </c>
      <c r="BB6" s="21">
        <v>724022</v>
      </c>
      <c r="BC6" s="21">
        <v>151507</v>
      </c>
      <c r="BD6" s="21">
        <v>2174241</v>
      </c>
      <c r="BE6" s="21">
        <v>776186</v>
      </c>
      <c r="BF6" s="21">
        <v>11990</v>
      </c>
      <c r="BG6" s="21">
        <v>351195</v>
      </c>
      <c r="BH6" s="21">
        <v>649399</v>
      </c>
      <c r="BI6" s="21">
        <v>126442</v>
      </c>
      <c r="BJ6" s="21">
        <v>2177105</v>
      </c>
      <c r="BK6" s="21">
        <v>870850</v>
      </c>
      <c r="BL6" s="21">
        <v>11561</v>
      </c>
      <c r="BM6" s="21">
        <v>347589</v>
      </c>
      <c r="BN6" s="21">
        <v>652207</v>
      </c>
      <c r="BO6" s="21">
        <v>120285</v>
      </c>
      <c r="BP6" s="21">
        <v>2159240</v>
      </c>
      <c r="BQ6" s="21">
        <v>827638</v>
      </c>
      <c r="BR6" s="21">
        <v>13527</v>
      </c>
      <c r="BS6" s="21">
        <v>325208</v>
      </c>
      <c r="BT6" s="21">
        <v>691259</v>
      </c>
      <c r="BU6" s="21">
        <v>138147</v>
      </c>
      <c r="BV6" s="21">
        <v>2306341</v>
      </c>
      <c r="BW6" s="21">
        <v>884878</v>
      </c>
      <c r="BX6" s="21">
        <v>13383</v>
      </c>
      <c r="BY6" s="21">
        <v>314936</v>
      </c>
      <c r="BZ6" s="21">
        <v>721647</v>
      </c>
      <c r="CA6" s="21">
        <v>173138</v>
      </c>
    </row>
    <row r="7" spans="1:79" x14ac:dyDescent="0.25">
      <c r="A7" s="36" t="s">
        <v>9</v>
      </c>
      <c r="B7" s="21">
        <v>20251</v>
      </c>
      <c r="C7" s="21">
        <v>6868</v>
      </c>
      <c r="D7" s="21" t="s">
        <v>79</v>
      </c>
      <c r="E7" s="21">
        <v>11104</v>
      </c>
      <c r="F7" s="21">
        <v>1278</v>
      </c>
      <c r="G7" s="21">
        <v>996</v>
      </c>
      <c r="H7" s="21">
        <v>34003</v>
      </c>
      <c r="I7" s="21">
        <v>6875</v>
      </c>
      <c r="J7" s="21" t="s">
        <v>79</v>
      </c>
      <c r="K7" s="21">
        <v>23268</v>
      </c>
      <c r="L7" s="21">
        <v>2951</v>
      </c>
      <c r="M7" s="21">
        <v>906</v>
      </c>
      <c r="N7" s="21">
        <v>31126</v>
      </c>
      <c r="O7" s="21">
        <v>6106</v>
      </c>
      <c r="P7" s="21" t="s">
        <v>79</v>
      </c>
      <c r="Q7" s="21">
        <v>22111</v>
      </c>
      <c r="R7" s="21">
        <v>1808</v>
      </c>
      <c r="S7" s="21">
        <v>1099</v>
      </c>
      <c r="T7" s="21">
        <v>15288</v>
      </c>
      <c r="U7" s="21">
        <v>5594</v>
      </c>
      <c r="V7" s="21" t="s">
        <v>79</v>
      </c>
      <c r="W7" s="21">
        <v>7769</v>
      </c>
      <c r="X7" s="21">
        <v>1175</v>
      </c>
      <c r="Y7" s="21">
        <v>750</v>
      </c>
      <c r="Z7" s="21" t="s">
        <v>79</v>
      </c>
      <c r="AA7" s="21" t="s">
        <v>79</v>
      </c>
      <c r="AB7" s="21" t="s">
        <v>79</v>
      </c>
      <c r="AC7" s="21" t="s">
        <v>79</v>
      </c>
      <c r="AD7" s="21" t="s">
        <v>79</v>
      </c>
      <c r="AE7" s="21" t="s">
        <v>79</v>
      </c>
      <c r="AF7" s="21" t="s">
        <v>79</v>
      </c>
      <c r="AG7" s="21" t="s">
        <v>79</v>
      </c>
      <c r="AH7" s="21" t="s">
        <v>79</v>
      </c>
      <c r="AI7" s="21" t="s">
        <v>79</v>
      </c>
      <c r="AJ7" s="21" t="s">
        <v>79</v>
      </c>
      <c r="AK7" s="21" t="s">
        <v>79</v>
      </c>
      <c r="AL7" s="21" t="s">
        <v>79</v>
      </c>
      <c r="AM7" s="21" t="s">
        <v>79</v>
      </c>
      <c r="AN7" s="21" t="s">
        <v>79</v>
      </c>
      <c r="AO7" s="21" t="s">
        <v>79</v>
      </c>
      <c r="AP7" s="21" t="s">
        <v>79</v>
      </c>
      <c r="AQ7" s="21" t="s">
        <v>79</v>
      </c>
      <c r="AR7" s="21" t="s">
        <v>79</v>
      </c>
      <c r="AS7" s="21" t="s">
        <v>79</v>
      </c>
      <c r="AT7" s="21" t="s">
        <v>79</v>
      </c>
      <c r="AU7" s="21" t="s">
        <v>79</v>
      </c>
      <c r="AV7" s="21" t="s">
        <v>79</v>
      </c>
      <c r="AW7" s="21" t="s">
        <v>79</v>
      </c>
      <c r="AX7" s="21" t="s">
        <v>79</v>
      </c>
      <c r="AY7" s="21" t="s">
        <v>79</v>
      </c>
      <c r="AZ7" s="21" t="s">
        <v>79</v>
      </c>
      <c r="BA7" s="21" t="s">
        <v>79</v>
      </c>
      <c r="BB7" s="21" t="s">
        <v>79</v>
      </c>
      <c r="BC7" s="21" t="s">
        <v>79</v>
      </c>
      <c r="BD7" s="21" t="s">
        <v>79</v>
      </c>
      <c r="BE7" s="21" t="s">
        <v>79</v>
      </c>
      <c r="BF7" s="21" t="s">
        <v>79</v>
      </c>
      <c r="BG7" s="21" t="s">
        <v>79</v>
      </c>
      <c r="BH7" s="21" t="s">
        <v>79</v>
      </c>
      <c r="BI7" s="21" t="s">
        <v>79</v>
      </c>
      <c r="BJ7" s="21" t="s">
        <v>79</v>
      </c>
      <c r="BK7" s="21" t="s">
        <v>79</v>
      </c>
      <c r="BL7" s="21" t="s">
        <v>79</v>
      </c>
      <c r="BM7" s="21" t="s">
        <v>79</v>
      </c>
      <c r="BN7" s="21" t="s">
        <v>79</v>
      </c>
      <c r="BO7" s="21" t="s">
        <v>79</v>
      </c>
      <c r="BP7" s="21" t="s">
        <v>79</v>
      </c>
      <c r="BQ7" s="21" t="s">
        <v>79</v>
      </c>
      <c r="BR7" s="21" t="s">
        <v>79</v>
      </c>
      <c r="BS7" s="21" t="s">
        <v>79</v>
      </c>
      <c r="BT7" s="21" t="s">
        <v>79</v>
      </c>
      <c r="BU7" s="21" t="s">
        <v>79</v>
      </c>
      <c r="BV7" s="21" t="s">
        <v>80</v>
      </c>
      <c r="BW7" s="21" t="s">
        <v>80</v>
      </c>
      <c r="BX7" s="21" t="s">
        <v>79</v>
      </c>
      <c r="BY7" s="21" t="s">
        <v>80</v>
      </c>
      <c r="BZ7" s="21" t="s">
        <v>80</v>
      </c>
      <c r="CA7" s="21" t="s">
        <v>79</v>
      </c>
    </row>
    <row r="8" spans="1:79" x14ac:dyDescent="0.25">
      <c r="A8" s="36" t="s">
        <v>10</v>
      </c>
      <c r="B8" s="21">
        <v>54357</v>
      </c>
      <c r="C8" s="21">
        <v>1231</v>
      </c>
      <c r="D8" s="21" t="s">
        <v>79</v>
      </c>
      <c r="E8" s="21">
        <v>7569</v>
      </c>
      <c r="F8" s="21">
        <v>29384</v>
      </c>
      <c r="G8" s="21">
        <v>15294</v>
      </c>
      <c r="H8" s="21">
        <v>46746</v>
      </c>
      <c r="I8" s="21">
        <v>961</v>
      </c>
      <c r="J8" s="21" t="s">
        <v>79</v>
      </c>
      <c r="K8" s="21">
        <v>7803</v>
      </c>
      <c r="L8" s="21">
        <v>22489</v>
      </c>
      <c r="M8" s="21">
        <v>14887</v>
      </c>
      <c r="N8" s="21">
        <v>40496</v>
      </c>
      <c r="O8" s="21">
        <v>915</v>
      </c>
      <c r="P8" s="21" t="s">
        <v>79</v>
      </c>
      <c r="Q8" s="21">
        <v>7281</v>
      </c>
      <c r="R8" s="21">
        <v>19767</v>
      </c>
      <c r="S8" s="21">
        <v>12071</v>
      </c>
      <c r="T8" s="21">
        <v>43457</v>
      </c>
      <c r="U8" s="21">
        <v>866</v>
      </c>
      <c r="V8" s="21" t="s">
        <v>79</v>
      </c>
      <c r="W8" s="21">
        <v>7759</v>
      </c>
      <c r="X8" s="21">
        <v>22345</v>
      </c>
      <c r="Y8" s="21">
        <v>12184</v>
      </c>
      <c r="Z8" s="21">
        <v>45173</v>
      </c>
      <c r="AA8" s="21">
        <v>1418</v>
      </c>
      <c r="AB8" s="21" t="s">
        <v>79</v>
      </c>
      <c r="AC8" s="21">
        <v>6960</v>
      </c>
      <c r="AD8" s="21">
        <v>25446</v>
      </c>
      <c r="AE8" s="21">
        <v>11159</v>
      </c>
      <c r="AF8" s="21">
        <v>33744</v>
      </c>
      <c r="AG8" s="21">
        <v>1155</v>
      </c>
      <c r="AH8" s="21" t="s">
        <v>79</v>
      </c>
      <c r="AI8" s="40">
        <v>12260</v>
      </c>
      <c r="AJ8" s="40">
        <v>9384</v>
      </c>
      <c r="AK8" s="40">
        <v>10816</v>
      </c>
      <c r="AL8" s="21">
        <v>32252</v>
      </c>
      <c r="AM8" s="21">
        <v>1072</v>
      </c>
      <c r="AN8" s="21" t="s">
        <v>79</v>
      </c>
      <c r="AO8" s="21">
        <v>11776</v>
      </c>
      <c r="AP8" s="21">
        <v>11764</v>
      </c>
      <c r="AQ8" s="21">
        <v>7557</v>
      </c>
      <c r="AR8" s="21" t="s">
        <v>80</v>
      </c>
      <c r="AS8" s="21" t="s">
        <v>80</v>
      </c>
      <c r="AT8" s="21" t="s">
        <v>79</v>
      </c>
      <c r="AU8" s="21" t="s">
        <v>80</v>
      </c>
      <c r="AV8" s="21" t="s">
        <v>80</v>
      </c>
      <c r="AW8" s="21" t="s">
        <v>80</v>
      </c>
      <c r="AX8" s="21" t="s">
        <v>80</v>
      </c>
      <c r="AY8" s="21" t="s">
        <v>80</v>
      </c>
      <c r="AZ8" s="21" t="s">
        <v>79</v>
      </c>
      <c r="BA8" s="21" t="s">
        <v>80</v>
      </c>
      <c r="BB8" s="21" t="s">
        <v>80</v>
      </c>
      <c r="BC8" s="21" t="s">
        <v>80</v>
      </c>
      <c r="BD8" s="21" t="s">
        <v>80</v>
      </c>
      <c r="BE8" s="21" t="s">
        <v>80</v>
      </c>
      <c r="BF8" s="21" t="s">
        <v>79</v>
      </c>
      <c r="BG8" s="21" t="s">
        <v>80</v>
      </c>
      <c r="BH8" s="21" t="s">
        <v>80</v>
      </c>
      <c r="BI8" s="21" t="s">
        <v>80</v>
      </c>
      <c r="BJ8" s="21" t="s">
        <v>80</v>
      </c>
      <c r="BK8" s="21" t="s">
        <v>80</v>
      </c>
      <c r="BL8" s="21" t="s">
        <v>79</v>
      </c>
      <c r="BM8" s="21" t="s">
        <v>80</v>
      </c>
      <c r="BN8" s="21" t="s">
        <v>80</v>
      </c>
      <c r="BO8" s="21" t="s">
        <v>80</v>
      </c>
      <c r="BP8" s="21" t="s">
        <v>80</v>
      </c>
      <c r="BQ8" s="21" t="s">
        <v>80</v>
      </c>
      <c r="BR8" s="21" t="s">
        <v>79</v>
      </c>
      <c r="BS8" s="21" t="s">
        <v>80</v>
      </c>
      <c r="BT8" s="21" t="s">
        <v>80</v>
      </c>
      <c r="BU8" s="21" t="s">
        <v>80</v>
      </c>
      <c r="BV8" s="21" t="s">
        <v>80</v>
      </c>
      <c r="BW8" s="21" t="s">
        <v>80</v>
      </c>
      <c r="BX8" s="21" t="s">
        <v>79</v>
      </c>
      <c r="BY8" s="21" t="s">
        <v>80</v>
      </c>
      <c r="BZ8" s="21" t="s">
        <v>80</v>
      </c>
      <c r="CA8" s="21" t="s">
        <v>80</v>
      </c>
    </row>
    <row r="9" spans="1:79" ht="31.5" x14ac:dyDescent="0.25">
      <c r="A9" s="36" t="s">
        <v>11</v>
      </c>
      <c r="B9" s="21">
        <v>9017679</v>
      </c>
      <c r="C9" s="21">
        <v>2629073</v>
      </c>
      <c r="D9" s="21">
        <v>35964</v>
      </c>
      <c r="E9" s="21">
        <v>495454</v>
      </c>
      <c r="F9" s="21">
        <v>5598545</v>
      </c>
      <c r="G9" s="21">
        <v>224126</v>
      </c>
      <c r="H9" s="21">
        <v>11403315</v>
      </c>
      <c r="I9" s="21">
        <v>3125588</v>
      </c>
      <c r="J9" s="21">
        <v>37088</v>
      </c>
      <c r="K9" s="21">
        <v>813715</v>
      </c>
      <c r="L9" s="21">
        <v>7011829</v>
      </c>
      <c r="M9" s="21">
        <v>392797</v>
      </c>
      <c r="N9" s="21">
        <v>14772147</v>
      </c>
      <c r="O9" s="21">
        <v>3752488</v>
      </c>
      <c r="P9" s="21">
        <v>27475</v>
      </c>
      <c r="Q9" s="21">
        <v>1407448</v>
      </c>
      <c r="R9" s="21">
        <v>9094021</v>
      </c>
      <c r="S9" s="21">
        <v>424627</v>
      </c>
      <c r="T9" s="21">
        <v>18733009</v>
      </c>
      <c r="U9" s="21">
        <v>4779367</v>
      </c>
      <c r="V9" s="21">
        <v>31277</v>
      </c>
      <c r="W9" s="21">
        <v>1745475</v>
      </c>
      <c r="X9" s="21">
        <v>11503627</v>
      </c>
      <c r="Y9" s="21">
        <v>443895</v>
      </c>
      <c r="Z9" s="21">
        <v>21114596</v>
      </c>
      <c r="AA9" s="21">
        <v>6285206</v>
      </c>
      <c r="AB9" s="21">
        <v>42508</v>
      </c>
      <c r="AC9" s="21">
        <v>1906226</v>
      </c>
      <c r="AD9" s="21">
        <v>12183715</v>
      </c>
      <c r="AE9" s="21">
        <v>506531</v>
      </c>
      <c r="AF9" s="21">
        <v>21921403</v>
      </c>
      <c r="AG9" s="21">
        <v>6357617</v>
      </c>
      <c r="AH9" s="21">
        <v>72384</v>
      </c>
      <c r="AI9" s="21">
        <v>1941978</v>
      </c>
      <c r="AJ9" s="21">
        <v>12990164</v>
      </c>
      <c r="AK9" s="21">
        <v>415638</v>
      </c>
      <c r="AL9" s="21">
        <v>20481878</v>
      </c>
      <c r="AM9" s="21">
        <v>6636869</v>
      </c>
      <c r="AN9" s="21">
        <v>68779</v>
      </c>
      <c r="AO9" s="21">
        <v>1861829</v>
      </c>
      <c r="AP9" s="21">
        <v>11478847</v>
      </c>
      <c r="AQ9" s="21">
        <v>358390</v>
      </c>
      <c r="AR9" s="21">
        <v>18401276</v>
      </c>
      <c r="AS9" s="21">
        <v>6569262</v>
      </c>
      <c r="AT9" s="21">
        <v>67242</v>
      </c>
      <c r="AU9" s="21">
        <v>1685300</v>
      </c>
      <c r="AV9" s="21">
        <v>9688932</v>
      </c>
      <c r="AW9" s="21">
        <v>391828</v>
      </c>
      <c r="AX9" s="21">
        <v>17327044</v>
      </c>
      <c r="AY9" s="21">
        <v>6732371</v>
      </c>
      <c r="AZ9" s="21">
        <v>64581</v>
      </c>
      <c r="BA9" s="21">
        <v>1630240</v>
      </c>
      <c r="BB9" s="21">
        <v>8521379</v>
      </c>
      <c r="BC9" s="21">
        <v>387410</v>
      </c>
      <c r="BD9" s="21">
        <v>16479704</v>
      </c>
      <c r="BE9" s="21">
        <v>6555929</v>
      </c>
      <c r="BF9" s="21">
        <v>82344</v>
      </c>
      <c r="BG9" s="21">
        <v>1413011</v>
      </c>
      <c r="BH9" s="21">
        <v>8056245</v>
      </c>
      <c r="BI9" s="21">
        <v>402291</v>
      </c>
      <c r="BJ9" s="21">
        <v>17202600</v>
      </c>
      <c r="BK9" s="21">
        <v>6807992</v>
      </c>
      <c r="BL9" s="21">
        <v>50186</v>
      </c>
      <c r="BM9" s="21">
        <v>1435865</v>
      </c>
      <c r="BN9" s="21">
        <v>8413055</v>
      </c>
      <c r="BO9" s="21">
        <v>438907</v>
      </c>
      <c r="BP9" s="21">
        <v>26581437</v>
      </c>
      <c r="BQ9" s="21">
        <v>8176683</v>
      </c>
      <c r="BR9" s="21">
        <v>47771</v>
      </c>
      <c r="BS9" s="21">
        <v>1753978</v>
      </c>
      <c r="BT9" s="21">
        <v>16077645</v>
      </c>
      <c r="BU9" s="21">
        <v>470908</v>
      </c>
      <c r="BV9" s="21">
        <v>32086282</v>
      </c>
      <c r="BW9" s="21">
        <v>11328494</v>
      </c>
      <c r="BX9" s="21">
        <v>55201</v>
      </c>
      <c r="BY9" s="21">
        <v>3151035</v>
      </c>
      <c r="BZ9" s="21">
        <v>16835009</v>
      </c>
      <c r="CA9" s="21">
        <v>635038</v>
      </c>
    </row>
    <row r="10" spans="1:79" ht="33.75" customHeight="1" x14ac:dyDescent="0.25">
      <c r="A10" s="36" t="s">
        <v>12</v>
      </c>
      <c r="B10" s="21">
        <v>8178377</v>
      </c>
      <c r="C10" s="21">
        <v>2401629</v>
      </c>
      <c r="D10" s="21">
        <v>763454</v>
      </c>
      <c r="E10" s="21">
        <v>3250121</v>
      </c>
      <c r="F10" s="21">
        <v>2447133</v>
      </c>
      <c r="G10" s="21">
        <v>52614</v>
      </c>
      <c r="H10" s="21">
        <v>8145400</v>
      </c>
      <c r="I10" s="21">
        <v>2646459</v>
      </c>
      <c r="J10" s="21">
        <v>953658</v>
      </c>
      <c r="K10" s="21">
        <v>3177483</v>
      </c>
      <c r="L10" s="21">
        <v>2212350</v>
      </c>
      <c r="M10" s="21">
        <v>69754</v>
      </c>
      <c r="N10" s="21">
        <v>8217597</v>
      </c>
      <c r="O10" s="21">
        <v>2005701</v>
      </c>
      <c r="P10" s="21">
        <v>269444</v>
      </c>
      <c r="Q10" s="21">
        <v>3260196</v>
      </c>
      <c r="R10" s="21">
        <v>2855138</v>
      </c>
      <c r="S10" s="21">
        <v>72667</v>
      </c>
      <c r="T10" s="21">
        <v>9807739</v>
      </c>
      <c r="U10" s="21">
        <v>1857855</v>
      </c>
      <c r="V10" s="21">
        <v>123413</v>
      </c>
      <c r="W10" s="21">
        <v>4745921</v>
      </c>
      <c r="X10" s="21">
        <v>3037373</v>
      </c>
      <c r="Y10" s="21">
        <v>101041</v>
      </c>
      <c r="Z10" s="21">
        <v>10000370</v>
      </c>
      <c r="AA10" s="21">
        <v>1862112</v>
      </c>
      <c r="AB10" s="21">
        <v>103865</v>
      </c>
      <c r="AC10" s="21">
        <v>5152795</v>
      </c>
      <c r="AD10" s="21">
        <v>2818409</v>
      </c>
      <c r="AE10" s="21">
        <v>145131</v>
      </c>
      <c r="AF10" s="21">
        <v>10153693</v>
      </c>
      <c r="AG10" s="21">
        <v>1925883</v>
      </c>
      <c r="AH10" s="21">
        <v>119040</v>
      </c>
      <c r="AI10" s="21">
        <v>5115918</v>
      </c>
      <c r="AJ10" s="21">
        <v>2929760</v>
      </c>
      <c r="AK10" s="21">
        <v>142773</v>
      </c>
      <c r="AL10" s="21">
        <v>11771960</v>
      </c>
      <c r="AM10" s="21">
        <v>2056415</v>
      </c>
      <c r="AN10" s="21">
        <v>58437</v>
      </c>
      <c r="AO10" s="21">
        <v>6277454</v>
      </c>
      <c r="AP10" s="21">
        <v>3227173</v>
      </c>
      <c r="AQ10" s="21">
        <v>154222</v>
      </c>
      <c r="AR10" s="21">
        <v>13396275</v>
      </c>
      <c r="AS10" s="21">
        <v>2512553</v>
      </c>
      <c r="AT10" s="21">
        <v>29658</v>
      </c>
      <c r="AU10" s="21">
        <v>7136168</v>
      </c>
      <c r="AV10" s="21">
        <v>3440794</v>
      </c>
      <c r="AW10" s="21">
        <v>199367</v>
      </c>
      <c r="AX10" s="21">
        <v>14210320</v>
      </c>
      <c r="AY10" s="21">
        <v>2481408</v>
      </c>
      <c r="AZ10" s="21">
        <v>22093</v>
      </c>
      <c r="BA10" s="21">
        <v>7854291</v>
      </c>
      <c r="BB10" s="21">
        <v>3565742</v>
      </c>
      <c r="BC10" s="21">
        <v>222185</v>
      </c>
      <c r="BD10" s="21">
        <v>15122484</v>
      </c>
      <c r="BE10" s="21">
        <v>2696711</v>
      </c>
      <c r="BF10" s="21">
        <v>17968</v>
      </c>
      <c r="BG10" s="21">
        <v>8529948</v>
      </c>
      <c r="BH10" s="21">
        <v>3589602</v>
      </c>
      <c r="BI10" s="21">
        <v>227351</v>
      </c>
      <c r="BJ10" s="21">
        <v>14642567</v>
      </c>
      <c r="BK10" s="21">
        <v>2578424</v>
      </c>
      <c r="BL10" s="21">
        <v>11011</v>
      </c>
      <c r="BM10" s="21">
        <v>8245144</v>
      </c>
      <c r="BN10" s="21">
        <v>3545271</v>
      </c>
      <c r="BO10" s="21">
        <v>200569</v>
      </c>
      <c r="BP10" s="21">
        <v>15228570</v>
      </c>
      <c r="BQ10" s="21">
        <v>2648484</v>
      </c>
      <c r="BR10" s="21">
        <v>5016</v>
      </c>
      <c r="BS10" s="21">
        <v>8549970</v>
      </c>
      <c r="BT10" s="21">
        <v>3736696</v>
      </c>
      <c r="BU10" s="21">
        <v>208487</v>
      </c>
      <c r="BV10" s="21">
        <v>17749647</v>
      </c>
      <c r="BW10" s="21">
        <v>3282363</v>
      </c>
      <c r="BX10" s="21">
        <v>3150</v>
      </c>
      <c r="BY10" s="21">
        <v>9460257</v>
      </c>
      <c r="BZ10" s="21">
        <v>4637012</v>
      </c>
      <c r="CA10" s="21">
        <v>249609</v>
      </c>
    </row>
    <row r="11" spans="1:79" x14ac:dyDescent="0.25">
      <c r="A11" s="36" t="s">
        <v>13</v>
      </c>
      <c r="B11" s="21">
        <v>407081</v>
      </c>
      <c r="C11" s="21">
        <v>147525</v>
      </c>
      <c r="D11" s="21">
        <v>31062</v>
      </c>
      <c r="E11" s="21">
        <v>39770</v>
      </c>
      <c r="F11" s="21">
        <v>137317</v>
      </c>
      <c r="G11" s="21">
        <v>73709</v>
      </c>
      <c r="H11" s="21">
        <v>460034</v>
      </c>
      <c r="I11" s="21">
        <v>125597</v>
      </c>
      <c r="J11" s="21">
        <v>10639</v>
      </c>
      <c r="K11" s="21">
        <v>95568</v>
      </c>
      <c r="L11" s="21">
        <v>144283</v>
      </c>
      <c r="M11" s="21">
        <v>84749</v>
      </c>
      <c r="N11" s="21">
        <v>507533</v>
      </c>
      <c r="O11" s="21">
        <v>153603</v>
      </c>
      <c r="P11" s="21">
        <v>5216</v>
      </c>
      <c r="Q11" s="21">
        <v>85118</v>
      </c>
      <c r="R11" s="21">
        <v>173062</v>
      </c>
      <c r="S11" s="21">
        <v>85634</v>
      </c>
      <c r="T11" s="21">
        <v>463325</v>
      </c>
      <c r="U11" s="21">
        <v>153434</v>
      </c>
      <c r="V11" s="21">
        <v>2809</v>
      </c>
      <c r="W11" s="21">
        <v>24184</v>
      </c>
      <c r="X11" s="21">
        <v>201857</v>
      </c>
      <c r="Y11" s="21">
        <v>74439</v>
      </c>
      <c r="Z11" s="21">
        <v>414824</v>
      </c>
      <c r="AA11" s="21">
        <v>151119</v>
      </c>
      <c r="AB11" s="21">
        <v>2719</v>
      </c>
      <c r="AC11" s="21">
        <v>22219</v>
      </c>
      <c r="AD11" s="21">
        <v>163939</v>
      </c>
      <c r="AE11" s="21">
        <v>68937</v>
      </c>
      <c r="AF11" s="21">
        <v>464092</v>
      </c>
      <c r="AG11" s="21">
        <v>185218</v>
      </c>
      <c r="AH11" s="21">
        <v>3132</v>
      </c>
      <c r="AI11" s="21">
        <v>44638</v>
      </c>
      <c r="AJ11" s="21">
        <v>162253</v>
      </c>
      <c r="AK11" s="21">
        <v>56251</v>
      </c>
      <c r="AL11" s="21">
        <v>335786</v>
      </c>
      <c r="AM11" s="21">
        <v>167440</v>
      </c>
      <c r="AN11" s="21">
        <v>1956</v>
      </c>
      <c r="AO11" s="21">
        <v>30319</v>
      </c>
      <c r="AP11" s="21">
        <v>76415</v>
      </c>
      <c r="AQ11" s="21">
        <v>50559</v>
      </c>
      <c r="AR11" s="21">
        <v>268594</v>
      </c>
      <c r="AS11" s="21">
        <v>138562</v>
      </c>
      <c r="AT11" s="21">
        <v>5724</v>
      </c>
      <c r="AU11" s="21">
        <v>43093</v>
      </c>
      <c r="AV11" s="21">
        <v>40254</v>
      </c>
      <c r="AW11" s="21">
        <v>40572</v>
      </c>
      <c r="AX11" s="21">
        <v>224942</v>
      </c>
      <c r="AY11" s="21">
        <v>117651</v>
      </c>
      <c r="AZ11" s="21">
        <v>6633</v>
      </c>
      <c r="BA11" s="21">
        <v>28102</v>
      </c>
      <c r="BB11" s="21">
        <v>37452</v>
      </c>
      <c r="BC11" s="21">
        <v>37975</v>
      </c>
      <c r="BD11" s="2">
        <v>311310</v>
      </c>
      <c r="BE11" s="21">
        <v>133443</v>
      </c>
      <c r="BF11" s="21">
        <v>423</v>
      </c>
      <c r="BG11" s="21">
        <v>23131</v>
      </c>
      <c r="BH11" s="21">
        <v>74688</v>
      </c>
      <c r="BI11" s="21">
        <v>72227</v>
      </c>
      <c r="BJ11" s="21">
        <v>293263</v>
      </c>
      <c r="BK11" s="21">
        <v>129346</v>
      </c>
      <c r="BL11" s="21">
        <v>415</v>
      </c>
      <c r="BM11" s="21">
        <v>21047</v>
      </c>
      <c r="BN11" s="21">
        <v>54754</v>
      </c>
      <c r="BO11" s="21">
        <v>77691</v>
      </c>
      <c r="BP11" s="21">
        <v>274553</v>
      </c>
      <c r="BQ11" s="21">
        <v>124964</v>
      </c>
      <c r="BR11" s="21">
        <v>70</v>
      </c>
      <c r="BS11" s="21">
        <v>18660</v>
      </c>
      <c r="BT11" s="21">
        <v>51098</v>
      </c>
      <c r="BU11" s="21">
        <v>76616</v>
      </c>
      <c r="BV11" s="21">
        <v>252819</v>
      </c>
      <c r="BW11" s="21">
        <v>121230</v>
      </c>
      <c r="BX11" s="21">
        <v>319</v>
      </c>
      <c r="BY11" s="21">
        <v>16848</v>
      </c>
      <c r="BZ11" s="21">
        <v>34805</v>
      </c>
      <c r="CA11" s="21">
        <v>75779</v>
      </c>
    </row>
    <row r="12" spans="1:79" ht="63" x14ac:dyDescent="0.25">
      <c r="A12" s="36" t="s">
        <v>14</v>
      </c>
      <c r="B12" s="21">
        <v>864150</v>
      </c>
      <c r="C12" s="21">
        <v>156190</v>
      </c>
      <c r="D12" s="21">
        <v>3383</v>
      </c>
      <c r="E12" s="21">
        <v>568314</v>
      </c>
      <c r="F12" s="21">
        <v>93535</v>
      </c>
      <c r="G12" s="21">
        <v>38150</v>
      </c>
      <c r="H12" s="21">
        <v>685935</v>
      </c>
      <c r="I12" s="21">
        <v>134736</v>
      </c>
      <c r="J12" s="21">
        <v>1896</v>
      </c>
      <c r="K12" s="21">
        <v>406821</v>
      </c>
      <c r="L12" s="21">
        <v>84248</v>
      </c>
      <c r="M12" s="21">
        <v>51378</v>
      </c>
      <c r="N12" s="21">
        <v>2449078</v>
      </c>
      <c r="O12" s="21">
        <v>509207</v>
      </c>
      <c r="P12" s="21">
        <v>2146</v>
      </c>
      <c r="Q12" s="21">
        <v>735553</v>
      </c>
      <c r="R12" s="21">
        <v>1126066</v>
      </c>
      <c r="S12" s="21">
        <v>65502</v>
      </c>
      <c r="T12" s="21">
        <v>2642812</v>
      </c>
      <c r="U12" s="21">
        <v>613800</v>
      </c>
      <c r="V12" s="21">
        <v>2481</v>
      </c>
      <c r="W12" s="21">
        <v>874843</v>
      </c>
      <c r="X12" s="21">
        <v>1077180</v>
      </c>
      <c r="Y12" s="21">
        <v>65246</v>
      </c>
      <c r="Z12" s="21">
        <v>4254308</v>
      </c>
      <c r="AA12" s="21">
        <v>746472</v>
      </c>
      <c r="AB12" s="21">
        <v>452</v>
      </c>
      <c r="AC12" s="21">
        <v>846933</v>
      </c>
      <c r="AD12" s="21">
        <v>2616614</v>
      </c>
      <c r="AE12" s="21">
        <v>34985</v>
      </c>
      <c r="AF12" s="21">
        <v>3330714</v>
      </c>
      <c r="AG12" s="21">
        <v>866136</v>
      </c>
      <c r="AH12" s="21">
        <v>354</v>
      </c>
      <c r="AI12" s="21">
        <v>1944608</v>
      </c>
      <c r="AJ12" s="21">
        <v>421650</v>
      </c>
      <c r="AK12" s="21">
        <v>83979</v>
      </c>
      <c r="AL12" s="21">
        <v>4033301</v>
      </c>
      <c r="AM12" s="21">
        <v>575792</v>
      </c>
      <c r="AN12" s="21">
        <v>291</v>
      </c>
      <c r="AO12" s="21">
        <v>2780502</v>
      </c>
      <c r="AP12" s="21">
        <v>515214</v>
      </c>
      <c r="AQ12" s="21">
        <v>134640</v>
      </c>
      <c r="AR12" s="21">
        <v>4517150</v>
      </c>
      <c r="AS12" s="21">
        <v>639200</v>
      </c>
      <c r="AT12" s="21">
        <v>49</v>
      </c>
      <c r="AU12" s="21">
        <v>3145704</v>
      </c>
      <c r="AV12" s="21">
        <v>619960</v>
      </c>
      <c r="AW12" s="21">
        <v>97946</v>
      </c>
      <c r="AX12" s="21">
        <v>4013275</v>
      </c>
      <c r="AY12" s="21">
        <v>770682</v>
      </c>
      <c r="AZ12" s="21" t="s">
        <v>79</v>
      </c>
      <c r="BA12" s="21">
        <v>2457609</v>
      </c>
      <c r="BB12" s="21">
        <v>639991</v>
      </c>
      <c r="BC12" s="21">
        <v>100407</v>
      </c>
      <c r="BD12" s="21">
        <v>4318234</v>
      </c>
      <c r="BE12" s="21">
        <v>878002</v>
      </c>
      <c r="BF12" s="21" t="s">
        <v>79</v>
      </c>
      <c r="BG12" s="21">
        <v>2394938</v>
      </c>
      <c r="BH12" s="21">
        <v>832761</v>
      </c>
      <c r="BI12" s="21">
        <v>118385</v>
      </c>
      <c r="BJ12" s="21">
        <v>3831089</v>
      </c>
      <c r="BK12" s="21">
        <v>539840</v>
      </c>
      <c r="BL12" s="21" t="s">
        <v>79</v>
      </c>
      <c r="BM12" s="21">
        <v>2547759</v>
      </c>
      <c r="BN12" s="21">
        <v>521809</v>
      </c>
      <c r="BO12" s="21">
        <v>82775</v>
      </c>
      <c r="BP12" s="21">
        <v>3760032</v>
      </c>
      <c r="BQ12" s="21">
        <v>743653</v>
      </c>
      <c r="BR12" s="21" t="s">
        <v>79</v>
      </c>
      <c r="BS12" s="21">
        <v>2372139</v>
      </c>
      <c r="BT12" s="21">
        <v>517857</v>
      </c>
      <c r="BU12" s="21">
        <v>67170</v>
      </c>
      <c r="BV12" s="21">
        <v>5628181</v>
      </c>
      <c r="BW12" s="21">
        <v>2293483</v>
      </c>
      <c r="BX12" s="21" t="s">
        <v>79</v>
      </c>
      <c r="BY12" s="21">
        <v>2377264</v>
      </c>
      <c r="BZ12" s="21">
        <v>801164</v>
      </c>
      <c r="CA12" s="21">
        <v>68258</v>
      </c>
    </row>
    <row r="13" spans="1:79" x14ac:dyDescent="0.25">
      <c r="A13" s="36" t="s">
        <v>15</v>
      </c>
      <c r="B13" s="21">
        <v>92449</v>
      </c>
      <c r="C13" s="21">
        <v>75430</v>
      </c>
      <c r="D13" s="21">
        <v>16141</v>
      </c>
      <c r="E13" s="21">
        <v>3425</v>
      </c>
      <c r="F13" s="21">
        <v>7062</v>
      </c>
      <c r="G13" s="21">
        <v>3201</v>
      </c>
      <c r="H13" s="21">
        <v>52362</v>
      </c>
      <c r="I13" s="21">
        <v>39841</v>
      </c>
      <c r="J13" s="21">
        <v>9702</v>
      </c>
      <c r="K13" s="21">
        <v>772</v>
      </c>
      <c r="L13" s="21">
        <v>6059</v>
      </c>
      <c r="M13" s="21">
        <v>3551</v>
      </c>
      <c r="N13" s="21">
        <v>52647</v>
      </c>
      <c r="O13" s="21">
        <v>38699</v>
      </c>
      <c r="P13" s="21">
        <v>9994</v>
      </c>
      <c r="Q13" s="21">
        <v>855</v>
      </c>
      <c r="R13" s="21">
        <v>7072</v>
      </c>
      <c r="S13" s="21">
        <v>3782</v>
      </c>
      <c r="T13" s="21">
        <v>57626</v>
      </c>
      <c r="U13" s="21">
        <v>43685</v>
      </c>
      <c r="V13" s="21">
        <v>9334</v>
      </c>
      <c r="W13" s="21">
        <v>3547</v>
      </c>
      <c r="X13" s="21">
        <v>6583</v>
      </c>
      <c r="Y13" s="21">
        <v>1745</v>
      </c>
      <c r="Z13" s="21">
        <v>65771</v>
      </c>
      <c r="AA13" s="21">
        <v>53806</v>
      </c>
      <c r="AB13" s="21">
        <v>9253</v>
      </c>
      <c r="AC13" s="21">
        <v>2902</v>
      </c>
      <c r="AD13" s="21">
        <v>6388</v>
      </c>
      <c r="AE13" s="21">
        <v>1253</v>
      </c>
      <c r="AF13" s="21">
        <v>73280</v>
      </c>
      <c r="AG13" s="21">
        <v>62365</v>
      </c>
      <c r="AH13" s="21">
        <v>8597</v>
      </c>
      <c r="AI13" s="21">
        <v>2741</v>
      </c>
      <c r="AJ13" s="21">
        <v>6305</v>
      </c>
      <c r="AK13" s="21">
        <v>621</v>
      </c>
      <c r="AL13" s="21">
        <v>136211</v>
      </c>
      <c r="AM13" s="21">
        <v>108746</v>
      </c>
      <c r="AN13" s="21">
        <v>8325</v>
      </c>
      <c r="AO13" s="21">
        <v>3926</v>
      </c>
      <c r="AP13" s="21">
        <v>13612</v>
      </c>
      <c r="AQ13" s="21">
        <v>1198</v>
      </c>
      <c r="AR13" s="21">
        <v>103667</v>
      </c>
      <c r="AS13" s="21">
        <v>78046</v>
      </c>
      <c r="AT13" s="21">
        <v>7502</v>
      </c>
      <c r="AU13" s="21">
        <v>1943</v>
      </c>
      <c r="AV13" s="21">
        <v>16467</v>
      </c>
      <c r="AW13" s="21">
        <v>629</v>
      </c>
      <c r="AX13" s="21">
        <v>123407</v>
      </c>
      <c r="AY13" s="21">
        <v>103231</v>
      </c>
      <c r="AZ13" s="21">
        <v>7251</v>
      </c>
      <c r="BA13" s="21">
        <v>1616</v>
      </c>
      <c r="BB13" s="21">
        <v>13231</v>
      </c>
      <c r="BC13" s="21">
        <v>292</v>
      </c>
      <c r="BD13" s="21">
        <v>118846</v>
      </c>
      <c r="BE13" s="21">
        <v>100178</v>
      </c>
      <c r="BF13" s="21">
        <v>7000</v>
      </c>
      <c r="BG13" s="21">
        <v>935</v>
      </c>
      <c r="BH13" s="21">
        <v>12424</v>
      </c>
      <c r="BI13" s="21">
        <v>24</v>
      </c>
      <c r="BJ13" s="21">
        <v>154697</v>
      </c>
      <c r="BK13" s="21">
        <v>116330</v>
      </c>
      <c r="BL13" s="21">
        <v>6749</v>
      </c>
      <c r="BM13" s="21">
        <v>1112</v>
      </c>
      <c r="BN13" s="21">
        <v>31166</v>
      </c>
      <c r="BO13" s="21">
        <v>479</v>
      </c>
      <c r="BP13" s="21">
        <v>149228</v>
      </c>
      <c r="BQ13" s="21">
        <v>116062</v>
      </c>
      <c r="BR13" s="21">
        <v>6740</v>
      </c>
      <c r="BS13" s="21">
        <v>998</v>
      </c>
      <c r="BT13" s="21">
        <v>26094</v>
      </c>
      <c r="BU13" s="21">
        <v>266</v>
      </c>
      <c r="BV13" s="21">
        <v>141219</v>
      </c>
      <c r="BW13" s="21">
        <v>115843</v>
      </c>
      <c r="BX13" s="21">
        <v>6248</v>
      </c>
      <c r="BY13" s="21">
        <v>878</v>
      </c>
      <c r="BZ13" s="21">
        <v>18832</v>
      </c>
      <c r="CA13" s="21">
        <v>53</v>
      </c>
    </row>
    <row r="14" spans="1:79" x14ac:dyDescent="0.25">
      <c r="A14" s="36" t="s">
        <v>16</v>
      </c>
      <c r="B14" s="21">
        <v>9848623</v>
      </c>
      <c r="C14" s="21">
        <v>583168</v>
      </c>
      <c r="D14" s="21">
        <v>13746</v>
      </c>
      <c r="E14" s="21">
        <v>6404353</v>
      </c>
      <c r="F14" s="21">
        <v>1605515</v>
      </c>
      <c r="G14" s="21">
        <v>1235685</v>
      </c>
      <c r="H14" s="21">
        <v>13964159</v>
      </c>
      <c r="I14" s="21">
        <v>679323</v>
      </c>
      <c r="J14" s="21">
        <v>10247</v>
      </c>
      <c r="K14" s="21">
        <v>10379354</v>
      </c>
      <c r="L14" s="21">
        <v>1976267</v>
      </c>
      <c r="M14" s="21">
        <v>906893</v>
      </c>
      <c r="N14" s="21">
        <v>17787090</v>
      </c>
      <c r="O14" s="21">
        <v>713783</v>
      </c>
      <c r="P14" s="21">
        <v>15209</v>
      </c>
      <c r="Q14" s="21">
        <v>13104642</v>
      </c>
      <c r="R14" s="21">
        <v>3198558</v>
      </c>
      <c r="S14" s="21">
        <v>739497</v>
      </c>
      <c r="T14" s="21">
        <v>21758331</v>
      </c>
      <c r="U14" s="21">
        <v>851282</v>
      </c>
      <c r="V14" s="21">
        <v>22307</v>
      </c>
      <c r="W14" s="21">
        <v>16683101</v>
      </c>
      <c r="X14" s="21">
        <v>3617148</v>
      </c>
      <c r="Y14" s="21">
        <v>577770</v>
      </c>
      <c r="Z14" s="21">
        <v>25267902</v>
      </c>
      <c r="AA14" s="21">
        <v>857813</v>
      </c>
      <c r="AB14" s="21">
        <v>18095</v>
      </c>
      <c r="AC14" s="21">
        <v>19891468</v>
      </c>
      <c r="AD14" s="21">
        <v>3914356</v>
      </c>
      <c r="AE14" s="21">
        <v>570253</v>
      </c>
      <c r="AF14" s="21">
        <v>25339756</v>
      </c>
      <c r="AG14" s="21">
        <v>1021205</v>
      </c>
      <c r="AH14" s="21">
        <v>12881</v>
      </c>
      <c r="AI14" s="21">
        <v>19897043</v>
      </c>
      <c r="AJ14" s="21">
        <v>3688344</v>
      </c>
      <c r="AK14" s="21">
        <v>691276</v>
      </c>
      <c r="AL14" s="21">
        <v>25876492</v>
      </c>
      <c r="AM14" s="21">
        <v>1134532</v>
      </c>
      <c r="AN14" s="21">
        <v>12702</v>
      </c>
      <c r="AO14" s="21">
        <v>19559156</v>
      </c>
      <c r="AP14" s="21">
        <v>3792686</v>
      </c>
      <c r="AQ14" s="21">
        <v>1360505</v>
      </c>
      <c r="AR14" s="21">
        <v>26691593</v>
      </c>
      <c r="AS14" s="21">
        <v>1281442</v>
      </c>
      <c r="AT14" s="21">
        <v>20487</v>
      </c>
      <c r="AU14" s="21">
        <v>20185996</v>
      </c>
      <c r="AV14" s="21">
        <v>3974527</v>
      </c>
      <c r="AW14" s="21">
        <v>1226500</v>
      </c>
      <c r="AX14" s="21">
        <v>23673164</v>
      </c>
      <c r="AY14" s="21">
        <v>1496109</v>
      </c>
      <c r="AZ14" s="21">
        <v>20643</v>
      </c>
      <c r="BA14" s="21">
        <v>16957077</v>
      </c>
      <c r="BB14" s="21">
        <v>3822217</v>
      </c>
      <c r="BC14" s="21">
        <v>1356944</v>
      </c>
      <c r="BD14" s="21">
        <v>24766399</v>
      </c>
      <c r="BE14" s="21">
        <v>1760582</v>
      </c>
      <c r="BF14" s="21">
        <v>93596</v>
      </c>
      <c r="BG14" s="21">
        <v>17394973</v>
      </c>
      <c r="BH14" s="21">
        <v>4405387</v>
      </c>
      <c r="BI14" s="21">
        <v>1159942</v>
      </c>
      <c r="BJ14" s="21">
        <v>24114730</v>
      </c>
      <c r="BK14" s="21">
        <v>1775601</v>
      </c>
      <c r="BL14" s="21">
        <v>91668</v>
      </c>
      <c r="BM14" s="21">
        <v>17192668</v>
      </c>
      <c r="BN14" s="21">
        <v>4047006</v>
      </c>
      <c r="BO14" s="21">
        <v>1035204</v>
      </c>
      <c r="BP14" s="21">
        <v>23470398</v>
      </c>
      <c r="BQ14" s="21">
        <v>1484263</v>
      </c>
      <c r="BR14" s="21">
        <v>92887</v>
      </c>
      <c r="BS14" s="21">
        <v>16988375</v>
      </c>
      <c r="BT14" s="21">
        <v>3831945</v>
      </c>
      <c r="BU14" s="21">
        <v>1122770</v>
      </c>
      <c r="BV14" s="21">
        <v>25141283</v>
      </c>
      <c r="BW14" s="21">
        <v>1540101</v>
      </c>
      <c r="BX14" s="21">
        <v>94813</v>
      </c>
      <c r="BY14" s="21">
        <v>18457545</v>
      </c>
      <c r="BZ14" s="21">
        <v>3493508</v>
      </c>
      <c r="CA14" s="21">
        <v>1607345</v>
      </c>
    </row>
    <row r="15" spans="1:79" x14ac:dyDescent="0.25">
      <c r="A15" s="36" t="s">
        <v>17</v>
      </c>
      <c r="B15" s="21">
        <v>71978</v>
      </c>
      <c r="C15" s="21">
        <v>31081</v>
      </c>
      <c r="D15" s="21">
        <v>805</v>
      </c>
      <c r="E15" s="21">
        <v>342</v>
      </c>
      <c r="F15" s="21">
        <v>28171</v>
      </c>
      <c r="G15" s="21">
        <v>6704</v>
      </c>
      <c r="H15" s="21">
        <v>64196</v>
      </c>
      <c r="I15" s="21">
        <v>16713</v>
      </c>
      <c r="J15" s="21">
        <v>788</v>
      </c>
      <c r="K15" s="21">
        <v>285</v>
      </c>
      <c r="L15" s="21">
        <v>33137</v>
      </c>
      <c r="M15" s="21">
        <v>6209</v>
      </c>
      <c r="N15" s="21">
        <v>157649</v>
      </c>
      <c r="O15" s="21">
        <v>84445</v>
      </c>
      <c r="P15" s="21">
        <v>212</v>
      </c>
      <c r="Q15" s="21">
        <v>303</v>
      </c>
      <c r="R15" s="21">
        <v>42906</v>
      </c>
      <c r="S15" s="21">
        <v>9957</v>
      </c>
      <c r="T15" s="21">
        <v>271469</v>
      </c>
      <c r="U15" s="21">
        <v>155574</v>
      </c>
      <c r="V15" s="21">
        <v>204</v>
      </c>
      <c r="W15" s="21">
        <v>269</v>
      </c>
      <c r="X15" s="21">
        <v>66058</v>
      </c>
      <c r="Y15" s="21">
        <v>14038</v>
      </c>
      <c r="Z15" s="21">
        <v>517362</v>
      </c>
      <c r="AA15" s="21">
        <v>396219</v>
      </c>
      <c r="AB15" s="21">
        <v>195</v>
      </c>
      <c r="AC15" s="21">
        <v>1916</v>
      </c>
      <c r="AD15" s="21">
        <v>67773</v>
      </c>
      <c r="AE15" s="21">
        <v>14787</v>
      </c>
      <c r="AF15" s="21">
        <v>1905598</v>
      </c>
      <c r="AG15" s="21">
        <v>946324</v>
      </c>
      <c r="AH15" s="21">
        <v>187</v>
      </c>
      <c r="AI15" s="21">
        <v>6980</v>
      </c>
      <c r="AJ15" s="21">
        <v>600014</v>
      </c>
      <c r="AK15" s="21">
        <v>235840</v>
      </c>
      <c r="AL15" s="21">
        <v>2028082</v>
      </c>
      <c r="AM15" s="21">
        <v>1076922</v>
      </c>
      <c r="AN15" s="21">
        <v>80</v>
      </c>
      <c r="AO15" s="21">
        <v>8291</v>
      </c>
      <c r="AP15" s="21">
        <v>608642</v>
      </c>
      <c r="AQ15" s="21">
        <v>264215</v>
      </c>
      <c r="AR15" s="21">
        <v>2067324</v>
      </c>
      <c r="AS15" s="21">
        <v>1093128</v>
      </c>
      <c r="AT15" s="21" t="s">
        <v>79</v>
      </c>
      <c r="AU15" s="21">
        <v>3651</v>
      </c>
      <c r="AV15" s="21">
        <v>606978</v>
      </c>
      <c r="AW15" s="21">
        <v>300843</v>
      </c>
      <c r="AX15" s="21">
        <v>2035307</v>
      </c>
      <c r="AY15" s="21">
        <v>1012083</v>
      </c>
      <c r="AZ15" s="21" t="s">
        <v>79</v>
      </c>
      <c r="BA15" s="21">
        <v>3439</v>
      </c>
      <c r="BB15" s="21">
        <v>712249</v>
      </c>
      <c r="BC15" s="21">
        <v>250867</v>
      </c>
      <c r="BD15" s="21">
        <v>3077977</v>
      </c>
      <c r="BE15" s="21">
        <v>1926499</v>
      </c>
      <c r="BF15" s="21">
        <v>3830</v>
      </c>
      <c r="BG15" s="21">
        <v>20895</v>
      </c>
      <c r="BH15" s="21">
        <v>838530</v>
      </c>
      <c r="BI15" s="21">
        <v>183663</v>
      </c>
      <c r="BJ15" s="21">
        <v>4088214</v>
      </c>
      <c r="BK15" s="21">
        <v>3027530</v>
      </c>
      <c r="BL15" s="21">
        <v>920</v>
      </c>
      <c r="BM15" s="21">
        <v>3035</v>
      </c>
      <c r="BN15" s="21">
        <v>886998</v>
      </c>
      <c r="BO15" s="21">
        <v>78039</v>
      </c>
      <c r="BP15" s="21">
        <v>2721209</v>
      </c>
      <c r="BQ15" s="21">
        <v>1846059</v>
      </c>
      <c r="BR15" s="21" t="s">
        <v>79</v>
      </c>
      <c r="BS15" s="21">
        <v>1241</v>
      </c>
      <c r="BT15" s="21">
        <v>758451</v>
      </c>
      <c r="BU15" s="21">
        <v>34881</v>
      </c>
      <c r="BV15" s="21">
        <v>3089463</v>
      </c>
      <c r="BW15" s="21">
        <v>1714963</v>
      </c>
      <c r="BX15" s="21" t="s">
        <v>79</v>
      </c>
      <c r="BY15" s="21">
        <v>430</v>
      </c>
      <c r="BZ15" s="21">
        <v>1181225</v>
      </c>
      <c r="CA15" s="21">
        <v>64301</v>
      </c>
    </row>
    <row r="16" spans="1:79" ht="47.25" x14ac:dyDescent="0.25">
      <c r="A16" s="36" t="s">
        <v>18</v>
      </c>
      <c r="B16" s="21">
        <v>2849099</v>
      </c>
      <c r="C16" s="21">
        <v>1713579</v>
      </c>
      <c r="D16" s="21">
        <v>1496732</v>
      </c>
      <c r="E16" s="21">
        <v>536487</v>
      </c>
      <c r="F16" s="21">
        <v>471387</v>
      </c>
      <c r="G16" s="21">
        <v>79046</v>
      </c>
      <c r="H16" s="21">
        <v>1384685</v>
      </c>
      <c r="I16" s="21">
        <v>675973</v>
      </c>
      <c r="J16" s="21">
        <v>463599</v>
      </c>
      <c r="K16" s="21">
        <v>104804</v>
      </c>
      <c r="L16" s="21">
        <v>510889</v>
      </c>
      <c r="M16" s="21">
        <v>73159</v>
      </c>
      <c r="N16" s="21">
        <v>5084613</v>
      </c>
      <c r="O16" s="21">
        <v>1408129</v>
      </c>
      <c r="P16" s="21">
        <v>219403</v>
      </c>
      <c r="Q16" s="21">
        <v>404825</v>
      </c>
      <c r="R16" s="21">
        <v>3016891</v>
      </c>
      <c r="S16" s="21">
        <v>78111</v>
      </c>
      <c r="T16" s="21">
        <v>913799</v>
      </c>
      <c r="U16" s="21">
        <v>562001</v>
      </c>
      <c r="V16" s="21">
        <v>222402</v>
      </c>
      <c r="W16" s="21">
        <v>182206</v>
      </c>
      <c r="X16" s="21">
        <v>95654</v>
      </c>
      <c r="Y16" s="21">
        <v>53287</v>
      </c>
      <c r="Z16" s="21">
        <v>1625073</v>
      </c>
      <c r="AA16" s="21">
        <v>1241429</v>
      </c>
      <c r="AB16" s="21">
        <v>95318</v>
      </c>
      <c r="AC16" s="21">
        <v>202947</v>
      </c>
      <c r="AD16" s="21">
        <v>122812</v>
      </c>
      <c r="AE16" s="21">
        <v>44131</v>
      </c>
      <c r="AF16" s="21">
        <v>1617537</v>
      </c>
      <c r="AG16" s="21">
        <v>1254326</v>
      </c>
      <c r="AH16" s="21">
        <v>1044</v>
      </c>
      <c r="AI16" s="21">
        <v>199053</v>
      </c>
      <c r="AJ16" s="21">
        <v>112609</v>
      </c>
      <c r="AK16" s="21">
        <v>41404</v>
      </c>
      <c r="AL16" s="21">
        <v>1610346</v>
      </c>
      <c r="AM16" s="21">
        <v>1234688</v>
      </c>
      <c r="AN16" s="21">
        <v>1269</v>
      </c>
      <c r="AO16" s="21">
        <v>194259</v>
      </c>
      <c r="AP16" s="21">
        <v>131793</v>
      </c>
      <c r="AQ16" s="21">
        <v>40139</v>
      </c>
      <c r="AR16" s="21">
        <v>2358642</v>
      </c>
      <c r="AS16" s="21">
        <v>1423622</v>
      </c>
      <c r="AT16" s="21">
        <v>866</v>
      </c>
      <c r="AU16" s="21">
        <v>185396</v>
      </c>
      <c r="AV16" s="21">
        <v>698075</v>
      </c>
      <c r="AW16" s="21">
        <v>44570</v>
      </c>
      <c r="AX16" s="21">
        <v>2043698</v>
      </c>
      <c r="AY16" s="21">
        <v>1316203</v>
      </c>
      <c r="AZ16" s="21">
        <v>857</v>
      </c>
      <c r="BA16" s="21">
        <v>153383</v>
      </c>
      <c r="BB16" s="21">
        <v>529778</v>
      </c>
      <c r="BC16" s="21">
        <v>40292</v>
      </c>
      <c r="BD16" s="21">
        <v>2193875</v>
      </c>
      <c r="BE16" s="21">
        <v>1176715</v>
      </c>
      <c r="BF16" s="21">
        <v>848</v>
      </c>
      <c r="BG16" s="21">
        <v>147940</v>
      </c>
      <c r="BH16" s="21">
        <v>821261</v>
      </c>
      <c r="BI16" s="21">
        <v>46420</v>
      </c>
      <c r="BJ16" s="21">
        <v>2843678</v>
      </c>
      <c r="BK16" s="21">
        <v>1466942</v>
      </c>
      <c r="BL16" s="21" t="s">
        <v>79</v>
      </c>
      <c r="BM16" s="21">
        <v>153281</v>
      </c>
      <c r="BN16" s="21">
        <v>1131387</v>
      </c>
      <c r="BO16" s="21">
        <v>88108</v>
      </c>
      <c r="BP16" s="21">
        <v>2580801</v>
      </c>
      <c r="BQ16" s="21">
        <v>1586511</v>
      </c>
      <c r="BR16" s="21" t="s">
        <v>79</v>
      </c>
      <c r="BS16" s="21">
        <v>109474</v>
      </c>
      <c r="BT16" s="21">
        <v>785759</v>
      </c>
      <c r="BU16" s="21">
        <v>93431</v>
      </c>
      <c r="BV16" s="21">
        <v>2768865</v>
      </c>
      <c r="BW16" s="21">
        <v>1603988</v>
      </c>
      <c r="BX16" s="21" t="s">
        <v>79</v>
      </c>
      <c r="BY16" s="21">
        <v>85897</v>
      </c>
      <c r="BZ16" s="21">
        <v>927841</v>
      </c>
      <c r="CA16" s="21">
        <v>144627</v>
      </c>
    </row>
    <row r="17" spans="1:79" ht="47.25" x14ac:dyDescent="0.25">
      <c r="A17" s="36" t="s">
        <v>19</v>
      </c>
      <c r="B17" s="21" t="s">
        <v>79</v>
      </c>
      <c r="C17" s="21" t="s">
        <v>79</v>
      </c>
      <c r="D17" s="21" t="s">
        <v>79</v>
      </c>
      <c r="E17" s="21" t="s">
        <v>79</v>
      </c>
      <c r="F17" s="21" t="s">
        <v>79</v>
      </c>
      <c r="G17" s="21" t="s">
        <v>79</v>
      </c>
      <c r="H17" s="21">
        <v>170887</v>
      </c>
      <c r="I17" s="21">
        <v>110849</v>
      </c>
      <c r="J17" s="21">
        <v>7384</v>
      </c>
      <c r="K17" s="21">
        <v>33536</v>
      </c>
      <c r="L17" s="21">
        <v>25890</v>
      </c>
      <c r="M17" s="21">
        <v>612</v>
      </c>
      <c r="N17" s="21">
        <v>147148</v>
      </c>
      <c r="O17" s="21">
        <v>79728</v>
      </c>
      <c r="P17" s="21">
        <v>8089</v>
      </c>
      <c r="Q17" s="21">
        <v>52488</v>
      </c>
      <c r="R17" s="21">
        <v>14508</v>
      </c>
      <c r="S17" s="21">
        <v>424</v>
      </c>
      <c r="T17" s="21" t="s">
        <v>80</v>
      </c>
      <c r="U17" s="21" t="s">
        <v>80</v>
      </c>
      <c r="V17" s="21" t="s">
        <v>79</v>
      </c>
      <c r="W17" s="21" t="s">
        <v>79</v>
      </c>
      <c r="X17" s="21" t="s">
        <v>80</v>
      </c>
      <c r="Y17" s="21" t="s">
        <v>80</v>
      </c>
      <c r="Z17" s="21" t="s">
        <v>80</v>
      </c>
      <c r="AA17" s="21" t="s">
        <v>80</v>
      </c>
      <c r="AB17" s="21" t="s">
        <v>79</v>
      </c>
      <c r="AC17" s="21" t="s">
        <v>79</v>
      </c>
      <c r="AD17" s="21" t="s">
        <v>80</v>
      </c>
      <c r="AE17" s="21" t="s">
        <v>80</v>
      </c>
      <c r="AF17" s="21" t="s">
        <v>80</v>
      </c>
      <c r="AG17" s="21" t="s">
        <v>80</v>
      </c>
      <c r="AH17" s="21" t="s">
        <v>79</v>
      </c>
      <c r="AI17" s="21" t="s">
        <v>79</v>
      </c>
      <c r="AJ17" s="21" t="s">
        <v>80</v>
      </c>
      <c r="AK17" s="21" t="s">
        <v>80</v>
      </c>
      <c r="AL17" s="21" t="s">
        <v>80</v>
      </c>
      <c r="AM17" s="21" t="s">
        <v>80</v>
      </c>
      <c r="AN17" s="21" t="s">
        <v>79</v>
      </c>
      <c r="AO17" s="21" t="s">
        <v>79</v>
      </c>
      <c r="AP17" s="21" t="s">
        <v>80</v>
      </c>
      <c r="AQ17" s="21" t="s">
        <v>80</v>
      </c>
      <c r="AR17" s="21" t="s">
        <v>80</v>
      </c>
      <c r="AS17" s="21" t="s">
        <v>79</v>
      </c>
      <c r="AT17" s="21" t="s">
        <v>79</v>
      </c>
      <c r="AU17" s="21" t="s">
        <v>79</v>
      </c>
      <c r="AV17" s="21" t="s">
        <v>80</v>
      </c>
      <c r="AW17" s="21" t="s">
        <v>80</v>
      </c>
      <c r="AX17" s="21" t="s">
        <v>80</v>
      </c>
      <c r="AY17" s="21" t="s">
        <v>79</v>
      </c>
      <c r="AZ17" s="21" t="s">
        <v>79</v>
      </c>
      <c r="BA17" s="21" t="s">
        <v>79</v>
      </c>
      <c r="BB17" s="21" t="s">
        <v>80</v>
      </c>
      <c r="BC17" s="21" t="s">
        <v>80</v>
      </c>
      <c r="BD17" s="21" t="s">
        <v>79</v>
      </c>
      <c r="BE17" s="21" t="s">
        <v>79</v>
      </c>
      <c r="BF17" s="21" t="s">
        <v>79</v>
      </c>
      <c r="BG17" s="21" t="s">
        <v>79</v>
      </c>
      <c r="BH17" s="21" t="s">
        <v>79</v>
      </c>
      <c r="BI17" s="21" t="s">
        <v>79</v>
      </c>
      <c r="BJ17" s="21" t="s">
        <v>79</v>
      </c>
      <c r="BK17" s="21" t="s">
        <v>79</v>
      </c>
      <c r="BL17" s="21" t="s">
        <v>79</v>
      </c>
      <c r="BM17" s="21" t="s">
        <v>79</v>
      </c>
      <c r="BN17" s="21" t="s">
        <v>79</v>
      </c>
      <c r="BO17" s="21" t="s">
        <v>79</v>
      </c>
      <c r="BP17" s="21" t="s">
        <v>80</v>
      </c>
      <c r="BQ17" s="21" t="s">
        <v>79</v>
      </c>
      <c r="BR17" s="21" t="s">
        <v>79</v>
      </c>
      <c r="BS17" s="21" t="s">
        <v>79</v>
      </c>
      <c r="BT17" s="21" t="s">
        <v>79</v>
      </c>
      <c r="BU17" s="21" t="s">
        <v>80</v>
      </c>
      <c r="BV17" s="21" t="s">
        <v>79</v>
      </c>
      <c r="BW17" s="21" t="s">
        <v>79</v>
      </c>
      <c r="BX17" s="21" t="s">
        <v>79</v>
      </c>
      <c r="BY17" s="21" t="s">
        <v>79</v>
      </c>
      <c r="BZ17" s="21" t="s">
        <v>79</v>
      </c>
      <c r="CA17" s="21" t="s">
        <v>79</v>
      </c>
    </row>
    <row r="18" spans="1:79" x14ac:dyDescent="0.25">
      <c r="A18" s="36" t="s">
        <v>20</v>
      </c>
      <c r="B18" s="21" t="s">
        <v>79</v>
      </c>
      <c r="C18" s="21" t="s">
        <v>79</v>
      </c>
      <c r="D18" s="21" t="s">
        <v>79</v>
      </c>
      <c r="E18" s="21" t="s">
        <v>79</v>
      </c>
      <c r="F18" s="21" t="s">
        <v>79</v>
      </c>
      <c r="G18" s="21" t="s">
        <v>79</v>
      </c>
      <c r="H18" s="21" t="s">
        <v>79</v>
      </c>
      <c r="I18" s="21" t="s">
        <v>79</v>
      </c>
      <c r="J18" s="21" t="s">
        <v>79</v>
      </c>
      <c r="K18" s="21" t="s">
        <v>79</v>
      </c>
      <c r="L18" s="21" t="s">
        <v>79</v>
      </c>
      <c r="M18" s="21" t="s">
        <v>79</v>
      </c>
      <c r="N18" s="21" t="s">
        <v>79</v>
      </c>
      <c r="O18" s="21" t="s">
        <v>79</v>
      </c>
      <c r="P18" s="21" t="s">
        <v>79</v>
      </c>
      <c r="Q18" s="21" t="s">
        <v>79</v>
      </c>
      <c r="R18" s="21" t="s">
        <v>79</v>
      </c>
      <c r="S18" s="21" t="s">
        <v>79</v>
      </c>
      <c r="T18" s="21" t="s">
        <v>79</v>
      </c>
      <c r="U18" s="21" t="s">
        <v>79</v>
      </c>
      <c r="V18" s="21" t="s">
        <v>79</v>
      </c>
      <c r="W18" s="21" t="s">
        <v>79</v>
      </c>
      <c r="X18" s="21" t="s">
        <v>79</v>
      </c>
      <c r="Y18" s="21" t="s">
        <v>79</v>
      </c>
      <c r="Z18" s="21" t="s">
        <v>79</v>
      </c>
      <c r="AA18" s="21" t="s">
        <v>79</v>
      </c>
      <c r="AB18" s="21" t="s">
        <v>79</v>
      </c>
      <c r="AC18" s="21" t="s">
        <v>79</v>
      </c>
      <c r="AD18" s="21" t="s">
        <v>79</v>
      </c>
      <c r="AE18" s="21" t="s">
        <v>79</v>
      </c>
      <c r="AF18" s="21" t="s">
        <v>79</v>
      </c>
      <c r="AG18" s="21" t="s">
        <v>79</v>
      </c>
      <c r="AH18" s="21" t="s">
        <v>79</v>
      </c>
      <c r="AI18" s="21" t="s">
        <v>79</v>
      </c>
      <c r="AJ18" s="21" t="s">
        <v>79</v>
      </c>
      <c r="AK18" s="21" t="s">
        <v>79</v>
      </c>
      <c r="AL18" s="21" t="s">
        <v>79</v>
      </c>
      <c r="AM18" s="21" t="s">
        <v>79</v>
      </c>
      <c r="AN18" s="21" t="s">
        <v>79</v>
      </c>
      <c r="AO18" s="21" t="s">
        <v>79</v>
      </c>
      <c r="AP18" s="21" t="s">
        <v>79</v>
      </c>
      <c r="AQ18" s="21" t="s">
        <v>79</v>
      </c>
      <c r="AR18" s="21" t="s">
        <v>79</v>
      </c>
      <c r="AS18" s="21" t="s">
        <v>79</v>
      </c>
      <c r="AT18" s="21" t="s">
        <v>79</v>
      </c>
      <c r="AU18" s="21" t="s">
        <v>79</v>
      </c>
      <c r="AV18" s="21" t="s">
        <v>79</v>
      </c>
      <c r="AW18" s="21" t="s">
        <v>79</v>
      </c>
      <c r="AX18" s="21" t="s">
        <v>79</v>
      </c>
      <c r="AY18" s="21" t="s">
        <v>79</v>
      </c>
      <c r="AZ18" s="21" t="s">
        <v>79</v>
      </c>
      <c r="BA18" s="21" t="s">
        <v>79</v>
      </c>
      <c r="BB18" s="21" t="s">
        <v>79</v>
      </c>
      <c r="BC18" s="21" t="s">
        <v>79</v>
      </c>
      <c r="BD18" s="21" t="s">
        <v>79</v>
      </c>
      <c r="BE18" s="21" t="s">
        <v>79</v>
      </c>
      <c r="BF18" s="21" t="s">
        <v>79</v>
      </c>
      <c r="BG18" s="21" t="s">
        <v>79</v>
      </c>
      <c r="BH18" s="21" t="s">
        <v>79</v>
      </c>
      <c r="BI18" s="21" t="s">
        <v>79</v>
      </c>
      <c r="BJ18" s="21" t="s">
        <v>79</v>
      </c>
      <c r="BK18" s="21" t="s">
        <v>79</v>
      </c>
      <c r="BL18" s="21" t="s">
        <v>79</v>
      </c>
      <c r="BM18" s="21" t="s">
        <v>79</v>
      </c>
      <c r="BN18" s="21" t="s">
        <v>79</v>
      </c>
      <c r="BO18" s="21" t="s">
        <v>79</v>
      </c>
      <c r="BP18" s="21" t="s">
        <v>79</v>
      </c>
      <c r="BQ18" s="21" t="s">
        <v>79</v>
      </c>
      <c r="BR18" s="21" t="s">
        <v>79</v>
      </c>
      <c r="BS18" s="21" t="s">
        <v>79</v>
      </c>
      <c r="BT18" s="21" t="s">
        <v>79</v>
      </c>
      <c r="BU18" s="21" t="s">
        <v>79</v>
      </c>
      <c r="BV18" s="21" t="s">
        <v>79</v>
      </c>
      <c r="BW18" s="21" t="s">
        <v>79</v>
      </c>
      <c r="BX18" s="21" t="s">
        <v>79</v>
      </c>
      <c r="BY18" s="21" t="s">
        <v>79</v>
      </c>
      <c r="BZ18" s="21" t="s">
        <v>79</v>
      </c>
      <c r="CA18" s="21" t="s">
        <v>79</v>
      </c>
    </row>
    <row r="19" spans="1:79" ht="31.5" x14ac:dyDescent="0.25">
      <c r="A19" s="36" t="s">
        <v>21</v>
      </c>
      <c r="B19" s="21">
        <v>9369</v>
      </c>
      <c r="C19" s="21">
        <v>6252</v>
      </c>
      <c r="D19" s="21" t="s">
        <v>79</v>
      </c>
      <c r="E19" s="21">
        <v>211</v>
      </c>
      <c r="F19" s="21">
        <v>1881</v>
      </c>
      <c r="G19" s="21">
        <v>678</v>
      </c>
      <c r="H19" s="21">
        <v>33663</v>
      </c>
      <c r="I19" s="21">
        <v>22810</v>
      </c>
      <c r="J19" s="21">
        <v>5561</v>
      </c>
      <c r="K19" s="21">
        <v>2706</v>
      </c>
      <c r="L19" s="21">
        <v>6064</v>
      </c>
      <c r="M19" s="21">
        <v>992</v>
      </c>
      <c r="N19" s="21">
        <v>31517</v>
      </c>
      <c r="O19" s="21">
        <v>22095</v>
      </c>
      <c r="P19" s="21">
        <v>5476</v>
      </c>
      <c r="Q19" s="21">
        <v>2104</v>
      </c>
      <c r="R19" s="21">
        <v>4715</v>
      </c>
      <c r="S19" s="21">
        <v>1365</v>
      </c>
      <c r="T19" s="21">
        <v>35075</v>
      </c>
      <c r="U19" s="21">
        <v>24632</v>
      </c>
      <c r="V19" s="21" t="s">
        <v>79</v>
      </c>
      <c r="W19" s="21">
        <v>1536</v>
      </c>
      <c r="X19" s="21">
        <v>4788</v>
      </c>
      <c r="Y19" s="21">
        <v>941</v>
      </c>
      <c r="Z19" s="21">
        <v>19170</v>
      </c>
      <c r="AA19" s="21">
        <v>15869</v>
      </c>
      <c r="AB19" s="21" t="s">
        <v>79</v>
      </c>
      <c r="AC19" s="21">
        <v>1000</v>
      </c>
      <c r="AD19" s="21">
        <v>1292</v>
      </c>
      <c r="AE19" s="21">
        <v>226</v>
      </c>
      <c r="AF19" s="21" t="s">
        <v>80</v>
      </c>
      <c r="AG19" s="21" t="s">
        <v>80</v>
      </c>
      <c r="AH19" s="21" t="s">
        <v>79</v>
      </c>
      <c r="AI19" s="21" t="s">
        <v>80</v>
      </c>
      <c r="AJ19" s="21" t="s">
        <v>80</v>
      </c>
      <c r="AK19" s="21" t="s">
        <v>80</v>
      </c>
      <c r="AL19" s="21" t="s">
        <v>80</v>
      </c>
      <c r="AM19" s="21" t="s">
        <v>80</v>
      </c>
      <c r="AN19" s="21" t="s">
        <v>79</v>
      </c>
      <c r="AO19" s="21" t="s">
        <v>80</v>
      </c>
      <c r="AP19" s="21" t="s">
        <v>80</v>
      </c>
      <c r="AQ19" s="21" t="s">
        <v>80</v>
      </c>
      <c r="AR19" s="21" t="s">
        <v>80</v>
      </c>
      <c r="AS19" s="21" t="s">
        <v>80</v>
      </c>
      <c r="AT19" s="21" t="s">
        <v>79</v>
      </c>
      <c r="AU19" s="21" t="s">
        <v>80</v>
      </c>
      <c r="AV19" s="21" t="s">
        <v>80</v>
      </c>
      <c r="AW19" s="21" t="s">
        <v>79</v>
      </c>
      <c r="AX19" s="21" t="s">
        <v>80</v>
      </c>
      <c r="AY19" s="21" t="s">
        <v>80</v>
      </c>
      <c r="AZ19" s="21" t="s">
        <v>79</v>
      </c>
      <c r="BA19" s="21" t="s">
        <v>80</v>
      </c>
      <c r="BB19" s="21" t="s">
        <v>80</v>
      </c>
      <c r="BC19" s="21" t="s">
        <v>79</v>
      </c>
      <c r="BD19" s="21" t="s">
        <v>80</v>
      </c>
      <c r="BE19" s="21" t="s">
        <v>80</v>
      </c>
      <c r="BF19" s="21" t="s">
        <v>79</v>
      </c>
      <c r="BG19" s="21" t="s">
        <v>80</v>
      </c>
      <c r="BH19" s="21" t="s">
        <v>80</v>
      </c>
      <c r="BI19" s="21" t="s">
        <v>79</v>
      </c>
      <c r="BJ19" s="21" t="s">
        <v>80</v>
      </c>
      <c r="BK19" s="21" t="s">
        <v>80</v>
      </c>
      <c r="BL19" s="21" t="s">
        <v>79</v>
      </c>
      <c r="BM19" s="21" t="s">
        <v>80</v>
      </c>
      <c r="BN19" s="21" t="s">
        <v>80</v>
      </c>
      <c r="BO19" s="21" t="s">
        <v>79</v>
      </c>
      <c r="BP19" s="21" t="s">
        <v>79</v>
      </c>
      <c r="BQ19" s="21" t="s">
        <v>79</v>
      </c>
      <c r="BR19" s="21" t="s">
        <v>79</v>
      </c>
      <c r="BS19" s="21" t="s">
        <v>79</v>
      </c>
      <c r="BT19" s="21" t="s">
        <v>79</v>
      </c>
      <c r="BU19" s="21" t="s">
        <v>79</v>
      </c>
      <c r="BV19" s="21" t="s">
        <v>80</v>
      </c>
      <c r="BW19" s="21" t="s">
        <v>80</v>
      </c>
      <c r="BX19" s="21" t="s">
        <v>79</v>
      </c>
      <c r="BY19" s="21" t="s">
        <v>79</v>
      </c>
      <c r="BZ19" s="21" t="s">
        <v>80</v>
      </c>
      <c r="CA19" s="21" t="s">
        <v>79</v>
      </c>
    </row>
    <row r="20" spans="1:79" ht="47.25" x14ac:dyDescent="0.25">
      <c r="A20" s="36" t="s">
        <v>22</v>
      </c>
      <c r="B20" s="21">
        <v>1427042</v>
      </c>
      <c r="C20" s="21">
        <v>992194</v>
      </c>
      <c r="D20" s="21">
        <v>871283</v>
      </c>
      <c r="E20" s="21">
        <v>374610</v>
      </c>
      <c r="F20" s="21">
        <v>18706</v>
      </c>
      <c r="G20" s="21">
        <v>7037</v>
      </c>
      <c r="H20" s="21">
        <v>667604</v>
      </c>
      <c r="I20" s="21">
        <v>297331</v>
      </c>
      <c r="J20" s="21">
        <v>288596</v>
      </c>
      <c r="K20" s="21">
        <v>335000</v>
      </c>
      <c r="L20" s="21">
        <v>11028</v>
      </c>
      <c r="M20" s="21">
        <v>4339</v>
      </c>
      <c r="N20" s="21">
        <v>393706</v>
      </c>
      <c r="O20" s="21">
        <v>17442</v>
      </c>
      <c r="P20" s="21">
        <v>1255</v>
      </c>
      <c r="Q20" s="21">
        <v>337778</v>
      </c>
      <c r="R20" s="21">
        <v>14951</v>
      </c>
      <c r="S20" s="21">
        <v>4463</v>
      </c>
      <c r="T20" s="21">
        <v>232734</v>
      </c>
      <c r="U20" s="21">
        <v>94299</v>
      </c>
      <c r="V20" s="21">
        <v>1043</v>
      </c>
      <c r="W20" s="21">
        <v>79930</v>
      </c>
      <c r="X20" s="21">
        <v>23880</v>
      </c>
      <c r="Y20" s="21">
        <v>15956</v>
      </c>
      <c r="Z20" s="21">
        <v>200798</v>
      </c>
      <c r="AA20" s="21">
        <v>86289</v>
      </c>
      <c r="AB20" s="21">
        <v>49</v>
      </c>
      <c r="AC20" s="21">
        <v>71190</v>
      </c>
      <c r="AD20" s="21">
        <v>23304</v>
      </c>
      <c r="AE20" s="21">
        <v>16871</v>
      </c>
      <c r="AF20" s="21">
        <v>195916</v>
      </c>
      <c r="AG20" s="21">
        <v>106043</v>
      </c>
      <c r="AH20" s="21">
        <v>34</v>
      </c>
      <c r="AI20" s="21">
        <v>41587</v>
      </c>
      <c r="AJ20" s="21">
        <v>31894</v>
      </c>
      <c r="AK20" s="21">
        <v>14430</v>
      </c>
      <c r="AL20" s="21">
        <v>199773</v>
      </c>
      <c r="AM20" s="21">
        <v>104853</v>
      </c>
      <c r="AN20" s="21" t="s">
        <v>79</v>
      </c>
      <c r="AO20" s="21">
        <v>53067</v>
      </c>
      <c r="AP20" s="21">
        <v>28530</v>
      </c>
      <c r="AQ20" s="21">
        <v>11774</v>
      </c>
      <c r="AR20" s="21">
        <v>204432</v>
      </c>
      <c r="AS20" s="21">
        <v>105309</v>
      </c>
      <c r="AT20" s="21" t="s">
        <v>79</v>
      </c>
      <c r="AU20" s="21">
        <v>51810</v>
      </c>
      <c r="AV20" s="21">
        <v>32227</v>
      </c>
      <c r="AW20" s="21">
        <v>12089</v>
      </c>
      <c r="AX20" s="21">
        <v>208166</v>
      </c>
      <c r="AY20" s="21">
        <v>108582</v>
      </c>
      <c r="AZ20" s="21" t="s">
        <v>79</v>
      </c>
      <c r="BA20" s="21">
        <v>64241</v>
      </c>
      <c r="BB20" s="21">
        <v>26794</v>
      </c>
      <c r="BC20" s="21">
        <v>7883</v>
      </c>
      <c r="BD20" s="21">
        <v>169769</v>
      </c>
      <c r="BE20" s="21">
        <v>100879</v>
      </c>
      <c r="BF20" s="21" t="s">
        <v>79</v>
      </c>
      <c r="BG20" s="21">
        <v>42718</v>
      </c>
      <c r="BH20" s="21">
        <v>20596</v>
      </c>
      <c r="BI20" s="21">
        <v>5292</v>
      </c>
      <c r="BJ20" s="21">
        <v>1510962</v>
      </c>
      <c r="BK20" s="21">
        <v>206578</v>
      </c>
      <c r="BL20" s="21">
        <v>3456</v>
      </c>
      <c r="BM20" s="21">
        <v>1222819</v>
      </c>
      <c r="BN20" s="21">
        <v>60698</v>
      </c>
      <c r="BO20" s="21">
        <v>19191</v>
      </c>
      <c r="BP20" s="21">
        <v>1665941</v>
      </c>
      <c r="BQ20" s="21">
        <v>226197</v>
      </c>
      <c r="BR20" s="21">
        <v>3154</v>
      </c>
      <c r="BS20" s="21">
        <v>1327266</v>
      </c>
      <c r="BT20" s="21">
        <v>79508</v>
      </c>
      <c r="BU20" s="21">
        <v>29216</v>
      </c>
      <c r="BV20" s="21">
        <v>2914387</v>
      </c>
      <c r="BW20" s="21">
        <v>1085096</v>
      </c>
      <c r="BX20" s="21">
        <v>1480</v>
      </c>
      <c r="BY20" s="21">
        <v>1356056</v>
      </c>
      <c r="BZ20" s="21">
        <v>434257</v>
      </c>
      <c r="CA20" s="21">
        <v>37000</v>
      </c>
    </row>
    <row r="22" spans="1:79" x14ac:dyDescent="0.25">
      <c r="A22" s="2" t="s">
        <v>85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U3" sqref="AU3"/>
    </sheetView>
  </sheetViews>
  <sheetFormatPr defaultColWidth="9.140625" defaultRowHeight="15.75" x14ac:dyDescent="0.25"/>
  <cols>
    <col min="1" max="1" width="36.7109375" style="16" customWidth="1"/>
    <col min="2" max="3" width="17.28515625" style="16" bestFit="1" customWidth="1"/>
    <col min="4" max="4" width="14.140625" style="16" bestFit="1" customWidth="1"/>
    <col min="5" max="6" width="17.28515625" style="16" bestFit="1" customWidth="1"/>
    <col min="7" max="7" width="16" style="16" bestFit="1" customWidth="1"/>
    <col min="8" max="9" width="17.28515625" style="2" bestFit="1" customWidth="1"/>
    <col min="10" max="10" width="14.140625" style="2" bestFit="1" customWidth="1"/>
    <col min="11" max="12" width="17.28515625" style="2" bestFit="1" customWidth="1"/>
    <col min="13" max="13" width="16" style="2" bestFit="1" customWidth="1"/>
    <col min="14" max="15" width="17.28515625" style="2" bestFit="1" customWidth="1"/>
    <col min="16" max="16" width="14.140625" style="2" bestFit="1" customWidth="1"/>
    <col min="17" max="18" width="17.28515625" style="2" bestFit="1" customWidth="1"/>
    <col min="19" max="19" width="16" style="2" bestFit="1" customWidth="1"/>
    <col min="20" max="21" width="17.28515625" style="2" bestFit="1" customWidth="1"/>
    <col min="22" max="22" width="14.140625" style="2" bestFit="1" customWidth="1"/>
    <col min="23" max="24" width="17.28515625" style="2" bestFit="1" customWidth="1"/>
    <col min="25" max="25" width="16" style="2" bestFit="1" customWidth="1"/>
    <col min="26" max="27" width="17.28515625" style="2" bestFit="1" customWidth="1"/>
    <col min="28" max="28" width="14.140625" style="2" bestFit="1" customWidth="1"/>
    <col min="29" max="30" width="17.28515625" style="2" bestFit="1" customWidth="1"/>
    <col min="31" max="31" width="16" style="2" bestFit="1" customWidth="1"/>
    <col min="32" max="33" width="17.42578125" style="2" customWidth="1"/>
    <col min="34" max="34" width="14.140625" style="2" customWidth="1"/>
    <col min="35" max="37" width="17.42578125" style="2" customWidth="1"/>
    <col min="38" max="38" width="19.140625" style="2" customWidth="1"/>
    <col min="39" max="39" width="13.85546875" style="2" customWidth="1"/>
    <col min="40" max="40" width="13.5703125" style="2" customWidth="1"/>
    <col min="41" max="41" width="16" style="2" customWidth="1"/>
    <col min="42" max="43" width="17.140625" style="2" customWidth="1"/>
    <col min="44" max="16384" width="9.140625" style="2"/>
  </cols>
  <sheetData>
    <row r="1" spans="1:43" ht="33" customHeight="1" x14ac:dyDescent="0.25">
      <c r="A1" s="15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43" ht="30.75" customHeight="1" x14ac:dyDescent="0.25">
      <c r="A2" s="78" t="s">
        <v>78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43" x14ac:dyDescent="0.25">
      <c r="A3" s="79"/>
      <c r="B3" s="77">
        <v>2017</v>
      </c>
      <c r="C3" s="77"/>
      <c r="D3" s="77"/>
      <c r="E3" s="77"/>
      <c r="F3" s="77"/>
      <c r="G3" s="77"/>
      <c r="H3" s="77">
        <v>2018</v>
      </c>
      <c r="I3" s="77"/>
      <c r="J3" s="77"/>
      <c r="K3" s="77"/>
      <c r="L3" s="77"/>
      <c r="M3" s="77"/>
      <c r="N3" s="77">
        <v>2019</v>
      </c>
      <c r="O3" s="77"/>
      <c r="P3" s="77"/>
      <c r="Q3" s="77"/>
      <c r="R3" s="77"/>
      <c r="S3" s="77"/>
      <c r="T3" s="77">
        <v>2020</v>
      </c>
      <c r="U3" s="77"/>
      <c r="V3" s="77"/>
      <c r="W3" s="77"/>
      <c r="X3" s="77"/>
      <c r="Y3" s="77"/>
      <c r="Z3" s="77">
        <v>2021</v>
      </c>
      <c r="AA3" s="77"/>
      <c r="AB3" s="77"/>
      <c r="AC3" s="77"/>
      <c r="AD3" s="77"/>
      <c r="AE3" s="77"/>
      <c r="AF3" s="77">
        <v>2022</v>
      </c>
      <c r="AG3" s="77"/>
      <c r="AH3" s="77"/>
      <c r="AI3" s="77"/>
      <c r="AJ3" s="77"/>
      <c r="AK3" s="77"/>
      <c r="AL3" s="77">
        <v>2023</v>
      </c>
      <c r="AM3" s="77"/>
      <c r="AN3" s="77"/>
      <c r="AO3" s="77"/>
      <c r="AP3" s="77"/>
      <c r="AQ3" s="77"/>
    </row>
    <row r="4" spans="1:43" ht="47.25" x14ac:dyDescent="0.25">
      <c r="A4" s="79"/>
      <c r="B4" s="14" t="s">
        <v>24</v>
      </c>
      <c r="C4" s="14" t="s">
        <v>31</v>
      </c>
      <c r="D4" s="14" t="s">
        <v>75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25" t="s">
        <v>75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25" t="s">
        <v>75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25" t="s">
        <v>75</v>
      </c>
      <c r="W4" s="14" t="s">
        <v>26</v>
      </c>
      <c r="X4" s="14" t="s">
        <v>27</v>
      </c>
      <c r="Y4" s="14" t="s">
        <v>28</v>
      </c>
      <c r="Z4" s="27" t="s">
        <v>24</v>
      </c>
      <c r="AA4" s="27" t="s">
        <v>31</v>
      </c>
      <c r="AB4" s="27" t="s">
        <v>75</v>
      </c>
      <c r="AC4" s="27" t="s">
        <v>26</v>
      </c>
      <c r="AD4" s="27" t="s">
        <v>27</v>
      </c>
      <c r="AE4" s="27" t="s">
        <v>28</v>
      </c>
      <c r="AF4" s="56" t="s">
        <v>24</v>
      </c>
      <c r="AG4" s="56" t="s">
        <v>31</v>
      </c>
      <c r="AH4" s="56" t="s">
        <v>75</v>
      </c>
      <c r="AI4" s="56" t="s">
        <v>26</v>
      </c>
      <c r="AJ4" s="56" t="s">
        <v>27</v>
      </c>
      <c r="AK4" s="56" t="s">
        <v>28</v>
      </c>
      <c r="AL4" s="59" t="s">
        <v>24</v>
      </c>
      <c r="AM4" s="59" t="s">
        <v>31</v>
      </c>
      <c r="AN4" s="59" t="s">
        <v>75</v>
      </c>
      <c r="AO4" s="59" t="s">
        <v>26</v>
      </c>
      <c r="AP4" s="59" t="s">
        <v>27</v>
      </c>
      <c r="AQ4" s="59" t="s">
        <v>28</v>
      </c>
    </row>
    <row r="5" spans="1:43" s="1" customFormat="1" ht="31.5" x14ac:dyDescent="0.25">
      <c r="A5" s="19" t="s">
        <v>30</v>
      </c>
      <c r="B5" s="48">
        <v>92834380</v>
      </c>
      <c r="C5" s="48">
        <v>23443623</v>
      </c>
      <c r="D5" s="48">
        <v>161298</v>
      </c>
      <c r="E5" s="48">
        <v>36506284</v>
      </c>
      <c r="F5" s="48">
        <v>29016372</v>
      </c>
      <c r="G5" s="48">
        <v>3240568</v>
      </c>
      <c r="H5" s="48">
        <v>95679511</v>
      </c>
      <c r="I5" s="48">
        <v>22616682</v>
      </c>
      <c r="J5" s="48">
        <v>161617</v>
      </c>
      <c r="K5" s="48">
        <v>37542103</v>
      </c>
      <c r="L5" s="48">
        <f xml:space="preserve"> 35110383-M5</f>
        <v>31968866</v>
      </c>
      <c r="M5" s="48">
        <v>3141517</v>
      </c>
      <c r="N5" s="48">
        <v>95468151</v>
      </c>
      <c r="O5" s="48">
        <v>24149326</v>
      </c>
      <c r="P5" s="48">
        <v>604964</v>
      </c>
      <c r="Q5" s="48">
        <v>35054693</v>
      </c>
      <c r="R5" s="48">
        <f xml:space="preserve"> 35629658-S5</f>
        <v>31474965</v>
      </c>
      <c r="S5" s="48">
        <v>4154693</v>
      </c>
      <c r="T5" s="67">
        <v>95657104</v>
      </c>
      <c r="U5" s="67">
        <v>23522330</v>
      </c>
      <c r="V5" s="67">
        <v>295430</v>
      </c>
      <c r="W5" s="67">
        <v>37633944</v>
      </c>
      <c r="X5" s="67">
        <f xml:space="preserve"> 34031059-Y5</f>
        <v>28853703</v>
      </c>
      <c r="Y5" s="67">
        <v>5177356</v>
      </c>
      <c r="Z5" s="61">
        <v>98902800</v>
      </c>
      <c r="AA5" s="61">
        <v>23903662</v>
      </c>
      <c r="AB5" s="61">
        <v>260855</v>
      </c>
      <c r="AC5" s="61">
        <v>37769203</v>
      </c>
      <c r="AD5" s="61">
        <v>29849638</v>
      </c>
      <c r="AE5" s="61">
        <v>6913183</v>
      </c>
      <c r="AF5" s="61">
        <v>121119767</v>
      </c>
      <c r="AG5" s="61">
        <v>26987384</v>
      </c>
      <c r="AH5" s="61">
        <v>263193</v>
      </c>
      <c r="AI5" s="61">
        <v>45643441</v>
      </c>
      <c r="AJ5" s="61">
        <v>39696191</v>
      </c>
      <c r="AK5" s="61">
        <v>8343877</v>
      </c>
      <c r="AL5" s="61">
        <v>145431349</v>
      </c>
      <c r="AM5" s="61">
        <v>29564963</v>
      </c>
      <c r="AN5" s="61">
        <v>256611</v>
      </c>
      <c r="AO5" s="61">
        <v>55107942</v>
      </c>
      <c r="AP5" s="61">
        <v>48025541</v>
      </c>
      <c r="AQ5" s="61">
        <v>11821211</v>
      </c>
    </row>
    <row r="6" spans="1:43" ht="53.25" customHeight="1" x14ac:dyDescent="0.25">
      <c r="A6" s="23" t="s">
        <v>56</v>
      </c>
      <c r="B6" s="68">
        <v>2266164</v>
      </c>
      <c r="C6" s="68">
        <v>908767</v>
      </c>
      <c r="D6" s="68">
        <v>15201</v>
      </c>
      <c r="E6" s="68">
        <v>335006</v>
      </c>
      <c r="F6" s="68">
        <v>686326</v>
      </c>
      <c r="G6" s="68">
        <v>170000</v>
      </c>
      <c r="H6" s="68">
        <v>2548648</v>
      </c>
      <c r="I6" s="68">
        <v>1110650</v>
      </c>
      <c r="J6" s="68">
        <v>14356</v>
      </c>
      <c r="K6" s="68">
        <v>463379</v>
      </c>
      <c r="L6" s="68">
        <f xml:space="preserve"> 814941-M6</f>
        <v>655614</v>
      </c>
      <c r="M6" s="68">
        <v>159327</v>
      </c>
      <c r="N6" s="68">
        <v>2884184</v>
      </c>
      <c r="O6" s="68">
        <v>1213204</v>
      </c>
      <c r="P6" s="68">
        <v>14714</v>
      </c>
      <c r="Q6" s="68">
        <v>470871</v>
      </c>
      <c r="R6" s="68">
        <f xml:space="preserve"> 862980-S6</f>
        <v>738785</v>
      </c>
      <c r="S6" s="68">
        <v>124195</v>
      </c>
      <c r="T6" s="68">
        <v>2267667</v>
      </c>
      <c r="U6" s="68">
        <v>1029779</v>
      </c>
      <c r="V6" s="68">
        <v>14277</v>
      </c>
      <c r="W6" s="68">
        <v>397267</v>
      </c>
      <c r="X6" s="68">
        <f xml:space="preserve"> 633913-Y6</f>
        <v>469210</v>
      </c>
      <c r="Y6" s="68">
        <v>164703</v>
      </c>
      <c r="Z6" s="65">
        <v>2358180</v>
      </c>
      <c r="AA6" s="65">
        <v>1117895</v>
      </c>
      <c r="AB6" s="65">
        <v>12373</v>
      </c>
      <c r="AC6" s="65">
        <v>304314</v>
      </c>
      <c r="AD6" s="65">
        <v>606686</v>
      </c>
      <c r="AE6" s="65">
        <v>167723</v>
      </c>
      <c r="AF6" s="65">
        <v>2919343</v>
      </c>
      <c r="AG6" s="65">
        <v>1118153</v>
      </c>
      <c r="AH6" s="65">
        <v>8957</v>
      </c>
      <c r="AI6" s="65">
        <v>262582</v>
      </c>
      <c r="AJ6" s="65">
        <v>1199514</v>
      </c>
      <c r="AK6" s="65">
        <v>176946</v>
      </c>
      <c r="AL6" s="65">
        <v>4874729</v>
      </c>
      <c r="AM6" s="65">
        <v>1465667</v>
      </c>
      <c r="AN6" s="65">
        <v>10253</v>
      </c>
      <c r="AO6" s="65">
        <v>590523</v>
      </c>
      <c r="AP6" s="65">
        <v>1702567</v>
      </c>
      <c r="AQ6" s="65">
        <v>757939</v>
      </c>
    </row>
    <row r="7" spans="1:43" ht="31.5" x14ac:dyDescent="0.25">
      <c r="A7" s="23" t="s">
        <v>57</v>
      </c>
      <c r="B7" s="68" t="s">
        <v>80</v>
      </c>
      <c r="C7" s="68" t="s">
        <v>80</v>
      </c>
      <c r="D7" s="68" t="s">
        <v>79</v>
      </c>
      <c r="E7" s="68" t="s">
        <v>80</v>
      </c>
      <c r="F7" s="68" t="s">
        <v>80</v>
      </c>
      <c r="G7" s="68" t="s">
        <v>80</v>
      </c>
      <c r="H7" s="68" t="s">
        <v>80</v>
      </c>
      <c r="I7" s="68" t="s">
        <v>80</v>
      </c>
      <c r="J7" s="68" t="s">
        <v>79</v>
      </c>
      <c r="K7" s="68" t="s">
        <v>80</v>
      </c>
      <c r="L7" s="68" t="s">
        <v>80</v>
      </c>
      <c r="M7" s="68" t="s">
        <v>80</v>
      </c>
      <c r="N7" s="68" t="s">
        <v>80</v>
      </c>
      <c r="O7" s="68" t="s">
        <v>80</v>
      </c>
      <c r="P7" s="68" t="s">
        <v>79</v>
      </c>
      <c r="Q7" s="68" t="s">
        <v>80</v>
      </c>
      <c r="R7" s="68" t="s">
        <v>80</v>
      </c>
      <c r="S7" s="68" t="s">
        <v>80</v>
      </c>
      <c r="T7" s="68" t="s">
        <v>80</v>
      </c>
      <c r="U7" s="68" t="s">
        <v>80</v>
      </c>
      <c r="V7" s="68" t="s">
        <v>79</v>
      </c>
      <c r="W7" s="68" t="s">
        <v>80</v>
      </c>
      <c r="X7" s="68" t="s">
        <v>80</v>
      </c>
      <c r="Y7" s="68" t="s">
        <v>80</v>
      </c>
      <c r="Z7" s="65" t="s">
        <v>80</v>
      </c>
      <c r="AA7" s="65" t="s">
        <v>80</v>
      </c>
      <c r="AB7" s="65" t="s">
        <v>79</v>
      </c>
      <c r="AC7" s="65" t="s">
        <v>80</v>
      </c>
      <c r="AD7" s="65" t="s">
        <v>80</v>
      </c>
      <c r="AE7" s="65" t="s">
        <v>80</v>
      </c>
      <c r="AF7" s="65" t="s">
        <v>80</v>
      </c>
      <c r="AG7" s="65" t="s">
        <v>80</v>
      </c>
      <c r="AH7" s="65" t="s">
        <v>79</v>
      </c>
      <c r="AI7" s="65" t="s">
        <v>80</v>
      </c>
      <c r="AJ7" s="65" t="s">
        <v>80</v>
      </c>
      <c r="AK7" s="65" t="s">
        <v>80</v>
      </c>
      <c r="AL7" s="65" t="s">
        <v>80</v>
      </c>
      <c r="AM7" s="65" t="s">
        <v>80</v>
      </c>
      <c r="AN7" s="65" t="s">
        <v>79</v>
      </c>
      <c r="AO7" s="65" t="s">
        <v>80</v>
      </c>
      <c r="AP7" s="65" t="s">
        <v>80</v>
      </c>
      <c r="AQ7" s="65" t="s">
        <v>80</v>
      </c>
    </row>
    <row r="8" spans="1:43" ht="31.5" x14ac:dyDescent="0.25">
      <c r="A8" s="23" t="s">
        <v>58</v>
      </c>
      <c r="B8" s="69">
        <v>30725314</v>
      </c>
      <c r="C8" s="68">
        <v>10907744</v>
      </c>
      <c r="D8" s="68">
        <v>48767</v>
      </c>
      <c r="E8" s="68">
        <v>2983359</v>
      </c>
      <c r="F8" s="68">
        <v>16017420</v>
      </c>
      <c r="G8" s="68">
        <v>638515</v>
      </c>
      <c r="H8" s="68">
        <v>34175773</v>
      </c>
      <c r="I8" s="68">
        <v>11117124</v>
      </c>
      <c r="J8" s="68">
        <v>48257</v>
      </c>
      <c r="K8" s="68">
        <v>3088982</v>
      </c>
      <c r="L8" s="68">
        <f xml:space="preserve"> 19903611-M8</f>
        <v>19270559</v>
      </c>
      <c r="M8" s="68">
        <v>633052</v>
      </c>
      <c r="N8" s="68">
        <v>29498797</v>
      </c>
      <c r="O8" s="68">
        <v>9478225</v>
      </c>
      <c r="P8" s="68">
        <v>181521</v>
      </c>
      <c r="Q8" s="68">
        <v>2009780</v>
      </c>
      <c r="R8" s="68">
        <f xml:space="preserve"> 17886414-S8</f>
        <v>17314721</v>
      </c>
      <c r="S8" s="68">
        <v>571693</v>
      </c>
      <c r="T8" s="68">
        <v>26730172</v>
      </c>
      <c r="U8" s="68">
        <v>9298945</v>
      </c>
      <c r="V8" s="68">
        <v>185068</v>
      </c>
      <c r="W8" s="68">
        <v>1752257</v>
      </c>
      <c r="X8" s="68">
        <f xml:space="preserve"> 15599477-Y8</f>
        <v>14901472</v>
      </c>
      <c r="Y8" s="68">
        <v>698005</v>
      </c>
      <c r="Z8" s="65">
        <v>26232835</v>
      </c>
      <c r="AA8" s="65">
        <v>9559544</v>
      </c>
      <c r="AB8" s="65">
        <v>164387</v>
      </c>
      <c r="AC8" s="65">
        <v>1762302</v>
      </c>
      <c r="AD8" s="65">
        <v>13359118</v>
      </c>
      <c r="AE8" s="65">
        <v>1484516</v>
      </c>
      <c r="AF8" s="65">
        <v>38111337</v>
      </c>
      <c r="AG8" s="65">
        <v>12472535</v>
      </c>
      <c r="AH8" s="65">
        <v>171359</v>
      </c>
      <c r="AI8" s="65">
        <v>4841562</v>
      </c>
      <c r="AJ8" s="65">
        <v>18984813</v>
      </c>
      <c r="AK8" s="65">
        <v>1749192</v>
      </c>
      <c r="AL8" s="65">
        <v>42064204</v>
      </c>
      <c r="AM8" s="65">
        <v>12883117</v>
      </c>
      <c r="AN8" s="65">
        <v>167164</v>
      </c>
      <c r="AO8" s="65">
        <v>4912225</v>
      </c>
      <c r="AP8" s="65">
        <v>22633277</v>
      </c>
      <c r="AQ8" s="65">
        <v>1407532</v>
      </c>
    </row>
    <row r="9" spans="1:43" ht="68.25" customHeight="1" x14ac:dyDescent="0.25">
      <c r="A9" s="23" t="s">
        <v>59</v>
      </c>
      <c r="B9" s="68">
        <v>20395281</v>
      </c>
      <c r="C9" s="68">
        <v>3194477</v>
      </c>
      <c r="D9" s="68">
        <v>1661</v>
      </c>
      <c r="E9" s="68">
        <v>11476559</v>
      </c>
      <c r="F9" s="68">
        <v>5309569</v>
      </c>
      <c r="G9" s="68">
        <v>288590</v>
      </c>
      <c r="H9" s="68">
        <v>21139546</v>
      </c>
      <c r="I9" s="68">
        <v>3313800</v>
      </c>
      <c r="J9" s="68">
        <v>390</v>
      </c>
      <c r="K9" s="68">
        <v>11781177</v>
      </c>
      <c r="L9" s="68">
        <f xml:space="preserve"> 5902233-M9</f>
        <v>5600393</v>
      </c>
      <c r="M9" s="68">
        <v>301840</v>
      </c>
      <c r="N9" s="68">
        <v>23450874</v>
      </c>
      <c r="O9" s="68">
        <v>3362814</v>
      </c>
      <c r="P9" s="68" t="s">
        <v>80</v>
      </c>
      <c r="Q9" s="68">
        <v>12939288</v>
      </c>
      <c r="R9" s="68">
        <f xml:space="preserve"> 7031325-S9</f>
        <v>6586862</v>
      </c>
      <c r="S9" s="68">
        <v>444463</v>
      </c>
      <c r="T9" s="68">
        <v>23195527</v>
      </c>
      <c r="U9" s="68">
        <v>3292013</v>
      </c>
      <c r="V9" s="68" t="s">
        <v>80</v>
      </c>
      <c r="W9" s="68">
        <v>12869870</v>
      </c>
      <c r="X9" s="68">
        <f xml:space="preserve"> 6906521-Y9</f>
        <v>6525030</v>
      </c>
      <c r="Y9" s="68">
        <v>381491</v>
      </c>
      <c r="Z9" s="65">
        <v>25085079</v>
      </c>
      <c r="AA9" s="65">
        <v>3346531</v>
      </c>
      <c r="AB9" s="65" t="s">
        <v>80</v>
      </c>
      <c r="AC9" s="65">
        <v>12744061</v>
      </c>
      <c r="AD9" s="65">
        <v>8440698</v>
      </c>
      <c r="AE9" s="65">
        <v>406472</v>
      </c>
      <c r="AF9" s="65">
        <v>29438524</v>
      </c>
      <c r="AG9" s="65">
        <v>3089943</v>
      </c>
      <c r="AH9" s="65" t="s">
        <v>80</v>
      </c>
      <c r="AI9" s="65">
        <v>13399369</v>
      </c>
      <c r="AJ9" s="65">
        <v>12271337</v>
      </c>
      <c r="AK9" s="65">
        <v>535192</v>
      </c>
      <c r="AL9" s="65">
        <v>40244112</v>
      </c>
      <c r="AM9" s="65">
        <v>3224896</v>
      </c>
      <c r="AN9" s="65" t="s">
        <v>80</v>
      </c>
      <c r="AO9" s="65">
        <v>21109704</v>
      </c>
      <c r="AP9" s="65">
        <v>15153776</v>
      </c>
      <c r="AQ9" s="65">
        <v>577432</v>
      </c>
    </row>
    <row r="10" spans="1:43" ht="94.5" x14ac:dyDescent="0.25">
      <c r="A10" s="23" t="s">
        <v>60</v>
      </c>
      <c r="B10" s="68">
        <v>2884225</v>
      </c>
      <c r="C10" s="68">
        <v>821441</v>
      </c>
      <c r="D10" s="68">
        <v>1387</v>
      </c>
      <c r="E10" s="68">
        <v>1675994</v>
      </c>
      <c r="F10" s="68">
        <v>318139</v>
      </c>
      <c r="G10" s="68">
        <v>68490</v>
      </c>
      <c r="H10" s="68">
        <v>2908164</v>
      </c>
      <c r="I10" s="68">
        <v>793708</v>
      </c>
      <c r="J10" s="68" t="s">
        <v>80</v>
      </c>
      <c r="K10" s="68">
        <v>1741133</v>
      </c>
      <c r="L10" s="68">
        <f xml:space="preserve"> 373323-M10</f>
        <v>286359</v>
      </c>
      <c r="M10" s="68">
        <v>86964</v>
      </c>
      <c r="N10" s="68">
        <v>2707264</v>
      </c>
      <c r="O10" s="68">
        <v>880232</v>
      </c>
      <c r="P10" s="68" t="s">
        <v>80</v>
      </c>
      <c r="Q10" s="68">
        <v>1485801</v>
      </c>
      <c r="R10" s="68">
        <f xml:space="preserve"> 341231-S10</f>
        <v>271548</v>
      </c>
      <c r="S10" s="68">
        <v>69683</v>
      </c>
      <c r="T10" s="68">
        <v>3145799</v>
      </c>
      <c r="U10" s="68">
        <v>731615</v>
      </c>
      <c r="V10" s="68" t="s">
        <v>80</v>
      </c>
      <c r="W10" s="68">
        <v>1874409</v>
      </c>
      <c r="X10" s="68">
        <f xml:space="preserve"> 539775-Y10</f>
        <v>466602</v>
      </c>
      <c r="Y10" s="68">
        <v>73173</v>
      </c>
      <c r="Z10" s="65">
        <v>3264298</v>
      </c>
      <c r="AA10" s="65">
        <v>707863</v>
      </c>
      <c r="AB10" s="65" t="s">
        <v>80</v>
      </c>
      <c r="AC10" s="65">
        <v>1980088</v>
      </c>
      <c r="AD10" s="65">
        <v>496928</v>
      </c>
      <c r="AE10" s="65">
        <v>79419</v>
      </c>
      <c r="AF10" s="65" t="s">
        <v>80</v>
      </c>
      <c r="AG10" s="65" t="s">
        <v>80</v>
      </c>
      <c r="AH10" s="65" t="s">
        <v>80</v>
      </c>
      <c r="AI10" s="65" t="s">
        <v>80</v>
      </c>
      <c r="AJ10" s="65" t="s">
        <v>80</v>
      </c>
      <c r="AK10" s="65" t="s">
        <v>80</v>
      </c>
      <c r="AL10" s="65" t="s">
        <v>80</v>
      </c>
      <c r="AM10" s="65" t="s">
        <v>80</v>
      </c>
      <c r="AN10" s="65" t="s">
        <v>80</v>
      </c>
      <c r="AO10" s="65" t="s">
        <v>80</v>
      </c>
      <c r="AP10" s="65" t="s">
        <v>80</v>
      </c>
      <c r="AQ10" s="65" t="s">
        <v>80</v>
      </c>
    </row>
    <row r="11" spans="1:43" x14ac:dyDescent="0.25">
      <c r="A11" s="23" t="s">
        <v>61</v>
      </c>
      <c r="B11" s="68">
        <v>228399</v>
      </c>
      <c r="C11" s="68">
        <v>111320</v>
      </c>
      <c r="D11" s="68">
        <v>214</v>
      </c>
      <c r="E11" s="68">
        <v>13276</v>
      </c>
      <c r="F11" s="68">
        <v>26526</v>
      </c>
      <c r="G11" s="68">
        <v>73239</v>
      </c>
      <c r="H11" s="68">
        <v>167680</v>
      </c>
      <c r="I11" s="68">
        <v>87901</v>
      </c>
      <c r="J11" s="68" t="s">
        <v>80</v>
      </c>
      <c r="K11" s="68">
        <v>9217</v>
      </c>
      <c r="L11" s="68">
        <f xml:space="preserve"> 70562-M11</f>
        <v>19915</v>
      </c>
      <c r="M11" s="68">
        <v>50647</v>
      </c>
      <c r="N11" s="68">
        <v>473422</v>
      </c>
      <c r="O11" s="68">
        <v>121565</v>
      </c>
      <c r="P11" s="68" t="s">
        <v>79</v>
      </c>
      <c r="Q11" s="68">
        <v>97585</v>
      </c>
      <c r="R11" s="68">
        <f xml:space="preserve"> 254272-S11</f>
        <v>41774</v>
      </c>
      <c r="S11" s="68">
        <v>212498</v>
      </c>
      <c r="T11" s="68">
        <v>626197</v>
      </c>
      <c r="U11" s="68">
        <v>112993</v>
      </c>
      <c r="V11" s="68" t="s">
        <v>79</v>
      </c>
      <c r="W11" s="68">
        <v>87696</v>
      </c>
      <c r="X11" s="68">
        <f xml:space="preserve"> 425508-Y11</f>
        <v>65579</v>
      </c>
      <c r="Y11" s="68">
        <v>359929</v>
      </c>
      <c r="Z11" s="65">
        <v>756500</v>
      </c>
      <c r="AA11" s="65">
        <v>95352</v>
      </c>
      <c r="AB11" s="65" t="s">
        <v>79</v>
      </c>
      <c r="AC11" s="65">
        <v>105658</v>
      </c>
      <c r="AD11" s="65">
        <v>202029</v>
      </c>
      <c r="AE11" s="65">
        <v>353336</v>
      </c>
      <c r="AF11" s="65">
        <v>692943</v>
      </c>
      <c r="AG11" s="65">
        <v>154275</v>
      </c>
      <c r="AH11" s="65" t="s">
        <v>79</v>
      </c>
      <c r="AI11" s="65">
        <v>193820</v>
      </c>
      <c r="AJ11" s="65">
        <v>179821</v>
      </c>
      <c r="AK11" s="65">
        <v>164916</v>
      </c>
      <c r="AL11" s="65">
        <v>845016</v>
      </c>
      <c r="AM11" s="65">
        <v>146533</v>
      </c>
      <c r="AN11" s="65" t="s">
        <v>79</v>
      </c>
      <c r="AO11" s="65">
        <v>332605</v>
      </c>
      <c r="AP11" s="65">
        <v>166173</v>
      </c>
      <c r="AQ11" s="65">
        <v>199608</v>
      </c>
    </row>
    <row r="12" spans="1:43" ht="63" x14ac:dyDescent="0.25">
      <c r="A12" s="23" t="s">
        <v>62</v>
      </c>
      <c r="B12" s="68">
        <v>5475124</v>
      </c>
      <c r="C12" s="68">
        <v>2387076</v>
      </c>
      <c r="D12" s="68" t="s">
        <v>79</v>
      </c>
      <c r="E12" s="68">
        <v>2174002</v>
      </c>
      <c r="F12" s="68">
        <v>801523</v>
      </c>
      <c r="G12" s="68">
        <v>58504</v>
      </c>
      <c r="H12" s="68">
        <v>5281654</v>
      </c>
      <c r="I12" s="68">
        <v>2459617</v>
      </c>
      <c r="J12" s="68" t="s">
        <v>79</v>
      </c>
      <c r="K12" s="68">
        <v>1986517</v>
      </c>
      <c r="L12" s="68">
        <f xml:space="preserve"> 835520-M12</f>
        <v>766604</v>
      </c>
      <c r="M12" s="68">
        <v>68916</v>
      </c>
      <c r="N12" s="68">
        <v>5197549</v>
      </c>
      <c r="O12" s="68">
        <v>2619499</v>
      </c>
      <c r="P12" s="68" t="s">
        <v>79</v>
      </c>
      <c r="Q12" s="68">
        <v>1805347</v>
      </c>
      <c r="R12" s="68">
        <f xml:space="preserve"> 772685-S12</f>
        <v>727337</v>
      </c>
      <c r="S12" s="68">
        <v>45348</v>
      </c>
      <c r="T12" s="68">
        <v>4449161</v>
      </c>
      <c r="U12" s="68">
        <v>2461244</v>
      </c>
      <c r="V12" s="68" t="s">
        <v>79</v>
      </c>
      <c r="W12" s="68">
        <v>1370260</v>
      </c>
      <c r="X12" s="68">
        <f xml:space="preserve"> 617486-Y12</f>
        <v>583582</v>
      </c>
      <c r="Y12" s="68">
        <v>33904</v>
      </c>
      <c r="Z12" s="65">
        <v>4607670</v>
      </c>
      <c r="AA12" s="65">
        <v>2384218</v>
      </c>
      <c r="AB12" s="65" t="s">
        <v>79</v>
      </c>
      <c r="AC12" s="65">
        <v>1569661</v>
      </c>
      <c r="AD12" s="65">
        <v>593066</v>
      </c>
      <c r="AE12" s="65">
        <v>60562</v>
      </c>
      <c r="AF12" s="65">
        <v>7749836</v>
      </c>
      <c r="AG12" s="65">
        <v>2770633</v>
      </c>
      <c r="AH12" s="65" t="s">
        <v>79</v>
      </c>
      <c r="AI12" s="65">
        <v>3745565</v>
      </c>
      <c r="AJ12" s="65">
        <v>1114119</v>
      </c>
      <c r="AK12" s="65">
        <v>119023</v>
      </c>
      <c r="AL12" s="65">
        <v>10556411</v>
      </c>
      <c r="AM12" s="65">
        <v>3518993</v>
      </c>
      <c r="AN12" s="65" t="s">
        <v>79</v>
      </c>
      <c r="AO12" s="65">
        <v>5112488</v>
      </c>
      <c r="AP12" s="65">
        <v>1781560</v>
      </c>
      <c r="AQ12" s="65">
        <v>143327</v>
      </c>
    </row>
    <row r="13" spans="1:43" ht="31.5" x14ac:dyDescent="0.25">
      <c r="A13" s="23" t="s">
        <v>63</v>
      </c>
      <c r="B13" s="68">
        <v>20389390</v>
      </c>
      <c r="C13" s="68">
        <v>1111011</v>
      </c>
      <c r="D13" s="68">
        <v>84041</v>
      </c>
      <c r="E13" s="68">
        <v>16161791</v>
      </c>
      <c r="F13" s="68">
        <v>1392252</v>
      </c>
      <c r="G13" s="68">
        <v>1721177</v>
      </c>
      <c r="H13" s="68">
        <v>20808850</v>
      </c>
      <c r="I13" s="68">
        <v>1130550</v>
      </c>
      <c r="J13" s="68">
        <v>81222</v>
      </c>
      <c r="K13" s="68">
        <v>16440366</v>
      </c>
      <c r="L13" s="68">
        <f xml:space="preserve"> 3237934-M13</f>
        <v>1587710</v>
      </c>
      <c r="M13" s="68">
        <v>1650224</v>
      </c>
      <c r="N13" s="68">
        <v>17252276</v>
      </c>
      <c r="O13" s="68">
        <v>1021027</v>
      </c>
      <c r="P13" s="68">
        <v>77660</v>
      </c>
      <c r="Q13" s="68">
        <v>12906204</v>
      </c>
      <c r="R13" s="68">
        <f xml:space="preserve"> 3325045-S13</f>
        <v>950387</v>
      </c>
      <c r="S13" s="68">
        <v>2374658</v>
      </c>
      <c r="T13" s="68">
        <v>20629529</v>
      </c>
      <c r="U13" s="68">
        <v>827049</v>
      </c>
      <c r="V13" s="68">
        <v>76684</v>
      </c>
      <c r="W13" s="68">
        <v>15768390</v>
      </c>
      <c r="X13" s="68">
        <f xml:space="preserve"> 4034090-Y13</f>
        <v>872225</v>
      </c>
      <c r="Y13" s="68">
        <v>3161865</v>
      </c>
      <c r="Z13" s="65">
        <v>20966079</v>
      </c>
      <c r="AA13" s="65">
        <v>731801</v>
      </c>
      <c r="AB13" s="65">
        <v>75706</v>
      </c>
      <c r="AC13" s="65">
        <v>15750558</v>
      </c>
      <c r="AD13" s="65">
        <v>984738</v>
      </c>
      <c r="AE13" s="65">
        <v>3498982</v>
      </c>
      <c r="AF13" s="65">
        <v>22835697</v>
      </c>
      <c r="AG13" s="65">
        <v>859088</v>
      </c>
      <c r="AH13" s="65">
        <v>72881</v>
      </c>
      <c r="AI13" s="65">
        <v>17050086</v>
      </c>
      <c r="AJ13" s="65">
        <v>880614</v>
      </c>
      <c r="AK13" s="65">
        <v>4045909</v>
      </c>
      <c r="AL13" s="65">
        <v>27192342</v>
      </c>
      <c r="AM13" s="65">
        <v>1820035</v>
      </c>
      <c r="AN13" s="65" t="s">
        <v>80</v>
      </c>
      <c r="AO13" s="65">
        <v>17063304</v>
      </c>
      <c r="AP13" s="65">
        <v>1113219</v>
      </c>
      <c r="AQ13" s="65">
        <v>7195784</v>
      </c>
    </row>
    <row r="14" spans="1:43" ht="47.25" x14ac:dyDescent="0.25">
      <c r="A14" s="23" t="s">
        <v>64</v>
      </c>
      <c r="B14" s="68">
        <v>148658</v>
      </c>
      <c r="C14" s="68">
        <v>128985</v>
      </c>
      <c r="D14" s="68">
        <v>8312</v>
      </c>
      <c r="E14" s="68">
        <v>624</v>
      </c>
      <c r="F14" s="68">
        <v>14028</v>
      </c>
      <c r="G14" s="68">
        <v>208</v>
      </c>
      <c r="H14" s="68">
        <v>108582</v>
      </c>
      <c r="I14" s="68">
        <v>99477</v>
      </c>
      <c r="J14" s="68" t="s">
        <v>80</v>
      </c>
      <c r="K14" s="68" t="s">
        <v>79</v>
      </c>
      <c r="L14" s="69">
        <v>8723</v>
      </c>
      <c r="M14" s="68" t="s">
        <v>80</v>
      </c>
      <c r="N14" s="68">
        <v>129309</v>
      </c>
      <c r="O14" s="68">
        <v>98182</v>
      </c>
      <c r="P14" s="68" t="s">
        <v>80</v>
      </c>
      <c r="Q14" s="68" t="s">
        <v>79</v>
      </c>
      <c r="R14" s="68">
        <v>30866</v>
      </c>
      <c r="S14" s="68" t="s">
        <v>80</v>
      </c>
      <c r="T14" s="68">
        <v>173656</v>
      </c>
      <c r="U14" s="68">
        <v>78686</v>
      </c>
      <c r="V14" s="68" t="s">
        <v>80</v>
      </c>
      <c r="W14" s="68" t="s">
        <v>79</v>
      </c>
      <c r="X14" s="68">
        <v>94739</v>
      </c>
      <c r="Y14" s="68" t="s">
        <v>80</v>
      </c>
      <c r="Z14" s="65">
        <v>217107</v>
      </c>
      <c r="AA14" s="65">
        <v>94829</v>
      </c>
      <c r="AB14" s="65" t="s">
        <v>80</v>
      </c>
      <c r="AC14" s="65" t="s">
        <v>79</v>
      </c>
      <c r="AD14" s="65">
        <v>121868</v>
      </c>
      <c r="AE14" s="65" t="s">
        <v>80</v>
      </c>
      <c r="AF14" s="65">
        <v>169531</v>
      </c>
      <c r="AG14" s="65">
        <v>53175</v>
      </c>
      <c r="AH14" s="65" t="s">
        <v>80</v>
      </c>
      <c r="AI14" s="65" t="s">
        <v>80</v>
      </c>
      <c r="AJ14" s="65">
        <v>115746</v>
      </c>
      <c r="AK14" s="65" t="s">
        <v>80</v>
      </c>
      <c r="AL14" s="65">
        <v>174040</v>
      </c>
      <c r="AM14" s="65">
        <v>53081</v>
      </c>
      <c r="AN14" s="65" t="s">
        <v>80</v>
      </c>
      <c r="AO14" s="65" t="s">
        <v>80</v>
      </c>
      <c r="AP14" s="65">
        <v>120730</v>
      </c>
      <c r="AQ14" s="65" t="s">
        <v>80</v>
      </c>
    </row>
    <row r="15" spans="1:43" ht="31.5" x14ac:dyDescent="0.25">
      <c r="A15" s="23" t="s">
        <v>65</v>
      </c>
      <c r="B15" s="69">
        <v>4540711</v>
      </c>
      <c r="C15" s="68">
        <v>288182</v>
      </c>
      <c r="D15" s="68">
        <v>140</v>
      </c>
      <c r="E15" s="68">
        <v>1530812</v>
      </c>
      <c r="F15" s="68">
        <v>2668129</v>
      </c>
      <c r="G15" s="68">
        <v>24333</v>
      </c>
      <c r="H15" s="68">
        <v>4173253</v>
      </c>
      <c r="I15" s="68">
        <v>261123</v>
      </c>
      <c r="J15" s="68" t="s">
        <v>80</v>
      </c>
      <c r="K15" s="68">
        <v>1679816</v>
      </c>
      <c r="L15" s="68">
        <f xml:space="preserve"> 2225433-M15</f>
        <v>2196899</v>
      </c>
      <c r="M15" s="68">
        <v>28534</v>
      </c>
      <c r="N15" s="68">
        <v>4291006</v>
      </c>
      <c r="O15" s="68">
        <v>253505</v>
      </c>
      <c r="P15" s="68" t="s">
        <v>80</v>
      </c>
      <c r="Q15" s="68">
        <v>1706202</v>
      </c>
      <c r="R15" s="68">
        <f xml:space="preserve"> 2283685-S15</f>
        <v>2245227</v>
      </c>
      <c r="S15" s="68">
        <v>38458</v>
      </c>
      <c r="T15" s="68">
        <v>4136416</v>
      </c>
      <c r="U15" s="68">
        <v>239597</v>
      </c>
      <c r="V15" s="68" t="s">
        <v>80</v>
      </c>
      <c r="W15" s="68">
        <v>1617830</v>
      </c>
      <c r="X15" s="68">
        <f xml:space="preserve"> 2230741-Y15</f>
        <v>2193663</v>
      </c>
      <c r="Y15" s="68">
        <v>37078</v>
      </c>
      <c r="Z15" s="65">
        <v>4585551</v>
      </c>
      <c r="AA15" s="65">
        <v>233014</v>
      </c>
      <c r="AB15" s="65" t="s">
        <v>80</v>
      </c>
      <c r="AC15" s="65">
        <v>1747825</v>
      </c>
      <c r="AD15" s="65">
        <v>2481780</v>
      </c>
      <c r="AE15" s="65">
        <v>33777</v>
      </c>
      <c r="AF15" s="65">
        <v>4245692</v>
      </c>
      <c r="AG15" s="65">
        <v>201712</v>
      </c>
      <c r="AH15" s="65" t="s">
        <v>80</v>
      </c>
      <c r="AI15" s="65">
        <v>1613551</v>
      </c>
      <c r="AJ15" s="65">
        <v>2306658</v>
      </c>
      <c r="AK15" s="65">
        <v>44628</v>
      </c>
      <c r="AL15" s="65">
        <v>3996801</v>
      </c>
      <c r="AM15" s="65">
        <v>202436</v>
      </c>
      <c r="AN15" s="65" t="s">
        <v>79</v>
      </c>
      <c r="AO15" s="65">
        <v>1544410</v>
      </c>
      <c r="AP15" s="65">
        <v>2056505</v>
      </c>
      <c r="AQ15" s="65">
        <v>47072</v>
      </c>
    </row>
    <row r="16" spans="1:43" ht="31.5" x14ac:dyDescent="0.25">
      <c r="A16" s="23" t="s">
        <v>66</v>
      </c>
      <c r="B16" s="68">
        <v>1475968</v>
      </c>
      <c r="C16" s="68">
        <v>1087916</v>
      </c>
      <c r="D16" s="68">
        <v>1575</v>
      </c>
      <c r="E16" s="68">
        <v>830</v>
      </c>
      <c r="F16" s="68">
        <v>302146</v>
      </c>
      <c r="G16" s="68">
        <v>49434</v>
      </c>
      <c r="H16" s="68">
        <v>1065898</v>
      </c>
      <c r="I16" s="68">
        <v>762592</v>
      </c>
      <c r="J16" s="68" t="s">
        <v>80</v>
      </c>
      <c r="K16" s="68">
        <v>4977</v>
      </c>
      <c r="L16" s="68">
        <f xml:space="preserve"> 285776-M16</f>
        <v>235958</v>
      </c>
      <c r="M16" s="68">
        <v>49818</v>
      </c>
      <c r="N16" s="68">
        <v>1741886</v>
      </c>
      <c r="O16" s="68">
        <v>1166446</v>
      </c>
      <c r="P16" s="68" t="s">
        <v>80</v>
      </c>
      <c r="Q16" s="68">
        <v>849</v>
      </c>
      <c r="R16" s="68">
        <f xml:space="preserve"> 566811-S16</f>
        <v>474820</v>
      </c>
      <c r="S16" s="68">
        <v>91991</v>
      </c>
      <c r="T16" s="68">
        <v>1487183</v>
      </c>
      <c r="U16" s="68">
        <v>809104</v>
      </c>
      <c r="V16" s="68" t="s">
        <v>80</v>
      </c>
      <c r="W16" s="68">
        <v>681</v>
      </c>
      <c r="X16" s="68">
        <f xml:space="preserve"> 669928-Y16</f>
        <v>589265</v>
      </c>
      <c r="Y16" s="68">
        <v>80663</v>
      </c>
      <c r="Z16" s="65">
        <v>1176170</v>
      </c>
      <c r="AA16" s="65">
        <v>740981</v>
      </c>
      <c r="AB16" s="65" t="s">
        <v>80</v>
      </c>
      <c r="AC16" s="65">
        <v>5071</v>
      </c>
      <c r="AD16" s="65">
        <v>369488</v>
      </c>
      <c r="AE16" s="65">
        <v>59940</v>
      </c>
      <c r="AF16" s="65">
        <v>1268389</v>
      </c>
      <c r="AG16" s="65">
        <v>777147</v>
      </c>
      <c r="AH16" s="65" t="s">
        <v>80</v>
      </c>
      <c r="AI16" s="65">
        <v>4134</v>
      </c>
      <c r="AJ16" s="65">
        <v>443655</v>
      </c>
      <c r="AK16" s="65">
        <v>42976</v>
      </c>
      <c r="AL16" s="65">
        <v>1132205</v>
      </c>
      <c r="AM16" s="65">
        <v>691624</v>
      </c>
      <c r="AN16" s="65" t="s">
        <v>80</v>
      </c>
      <c r="AO16" s="65" t="s">
        <v>80</v>
      </c>
      <c r="AP16" s="65">
        <v>399357</v>
      </c>
      <c r="AQ16" s="65">
        <v>37173</v>
      </c>
    </row>
    <row r="17" spans="1:43" ht="47.25" x14ac:dyDescent="0.25">
      <c r="A17" s="23" t="s">
        <v>67</v>
      </c>
      <c r="B17" s="68">
        <v>2087083</v>
      </c>
      <c r="C17" s="68">
        <v>1961359</v>
      </c>
      <c r="D17" s="68" t="s">
        <v>79</v>
      </c>
      <c r="E17" s="68">
        <v>50953</v>
      </c>
      <c r="F17" s="68">
        <v>52115</v>
      </c>
      <c r="G17" s="68">
        <v>22203</v>
      </c>
      <c r="H17" s="68">
        <v>1199874</v>
      </c>
      <c r="I17" s="68">
        <v>964230</v>
      </c>
      <c r="J17" s="68" t="s">
        <v>79</v>
      </c>
      <c r="K17" s="68">
        <v>225219</v>
      </c>
      <c r="L17" s="68">
        <f>10425-M17</f>
        <v>6850</v>
      </c>
      <c r="M17" s="68">
        <v>3575</v>
      </c>
      <c r="N17" s="68">
        <v>5895468</v>
      </c>
      <c r="O17" s="68">
        <v>3543461</v>
      </c>
      <c r="P17" s="68" t="s">
        <v>79</v>
      </c>
      <c r="Q17" s="68">
        <v>1430271</v>
      </c>
      <c r="R17" s="68">
        <f xml:space="preserve"> 921736-S17</f>
        <v>839310</v>
      </c>
      <c r="S17" s="68">
        <v>82426</v>
      </c>
      <c r="T17" s="68">
        <v>6581008</v>
      </c>
      <c r="U17" s="68">
        <v>4215534</v>
      </c>
      <c r="V17" s="68" t="s">
        <v>79</v>
      </c>
      <c r="W17" s="68">
        <v>1596950</v>
      </c>
      <c r="X17" s="68">
        <f xml:space="preserve"> 768071-Y17</f>
        <v>726307</v>
      </c>
      <c r="Y17" s="68">
        <v>41764</v>
      </c>
      <c r="Z17" s="65">
        <v>6349972</v>
      </c>
      <c r="AA17" s="65">
        <v>4240604</v>
      </c>
      <c r="AB17" s="65" t="s">
        <v>79</v>
      </c>
      <c r="AC17" s="65">
        <v>1488188</v>
      </c>
      <c r="AD17" s="65">
        <v>597832</v>
      </c>
      <c r="AE17" s="65">
        <v>22911</v>
      </c>
      <c r="AF17" s="65">
        <v>5537841</v>
      </c>
      <c r="AG17" s="65">
        <v>3742797</v>
      </c>
      <c r="AH17" s="65" t="s">
        <v>80</v>
      </c>
      <c r="AI17" s="65">
        <v>1674067</v>
      </c>
      <c r="AJ17" s="65">
        <v>109841</v>
      </c>
      <c r="AK17" s="65">
        <v>10715</v>
      </c>
      <c r="AL17" s="65">
        <v>5497606</v>
      </c>
      <c r="AM17" s="65">
        <v>3589074</v>
      </c>
      <c r="AN17" s="65" t="s">
        <v>80</v>
      </c>
      <c r="AO17" s="65">
        <v>1462709</v>
      </c>
      <c r="AP17" s="65">
        <v>440049</v>
      </c>
      <c r="AQ17" s="65">
        <v>5369</v>
      </c>
    </row>
    <row r="18" spans="1:43" ht="47.25" x14ac:dyDescent="0.25">
      <c r="A18" s="23" t="s">
        <v>68</v>
      </c>
      <c r="B18" s="68">
        <v>1544600</v>
      </c>
      <c r="C18" s="68">
        <v>177592</v>
      </c>
      <c r="D18" s="68" t="s">
        <v>79</v>
      </c>
      <c r="E18" s="68">
        <v>2010</v>
      </c>
      <c r="F18" s="68">
        <v>1260461</v>
      </c>
      <c r="G18" s="68">
        <v>86120</v>
      </c>
      <c r="H18" s="68">
        <v>1407298</v>
      </c>
      <c r="I18" s="68">
        <v>155492</v>
      </c>
      <c r="J18" s="68" t="s">
        <v>79</v>
      </c>
      <c r="K18" s="68">
        <v>1402</v>
      </c>
      <c r="L18" s="68">
        <f xml:space="preserve"> 1227796-M18</f>
        <v>1150176</v>
      </c>
      <c r="M18" s="68">
        <v>77620</v>
      </c>
      <c r="N18" s="68">
        <v>1154086</v>
      </c>
      <c r="O18" s="68">
        <v>98554</v>
      </c>
      <c r="P18" s="68" t="s">
        <v>79</v>
      </c>
      <c r="Q18" s="68">
        <v>508</v>
      </c>
      <c r="R18" s="68">
        <f xml:space="preserve"> 1055024-S18</f>
        <v>993786</v>
      </c>
      <c r="S18" s="68">
        <v>61238</v>
      </c>
      <c r="T18" s="68">
        <v>1152999</v>
      </c>
      <c r="U18" s="68">
        <v>101985</v>
      </c>
      <c r="V18" s="68" t="s">
        <v>79</v>
      </c>
      <c r="W18" s="68" t="s">
        <v>80</v>
      </c>
      <c r="X18" s="68">
        <f xml:space="preserve"> 1046332-Y18</f>
        <v>950960</v>
      </c>
      <c r="Y18" s="68">
        <v>95372</v>
      </c>
      <c r="Z18" s="65">
        <v>865673</v>
      </c>
      <c r="AA18" s="65">
        <v>95823</v>
      </c>
      <c r="AB18" s="65" t="s">
        <v>79</v>
      </c>
      <c r="AC18" s="65" t="s">
        <v>80</v>
      </c>
      <c r="AD18" s="65">
        <v>676244</v>
      </c>
      <c r="AE18" s="65">
        <v>89023</v>
      </c>
      <c r="AF18" s="65">
        <v>651399</v>
      </c>
      <c r="AG18" s="65">
        <v>55701</v>
      </c>
      <c r="AH18" s="65" t="s">
        <v>79</v>
      </c>
      <c r="AI18" s="65" t="s">
        <v>80</v>
      </c>
      <c r="AJ18" s="65">
        <v>437271</v>
      </c>
      <c r="AK18" s="65">
        <v>158386</v>
      </c>
      <c r="AL18" s="65">
        <v>638100</v>
      </c>
      <c r="AM18" s="65">
        <v>128592</v>
      </c>
      <c r="AN18" s="65" t="s">
        <v>79</v>
      </c>
      <c r="AO18" s="65" t="s">
        <v>80</v>
      </c>
      <c r="AP18" s="65">
        <v>361222</v>
      </c>
      <c r="AQ18" s="65">
        <v>145428</v>
      </c>
    </row>
    <row r="19" spans="1:43" ht="63" x14ac:dyDescent="0.25">
      <c r="A19" s="23" t="s">
        <v>69</v>
      </c>
      <c r="B19" s="68">
        <v>457077</v>
      </c>
      <c r="C19" s="68">
        <v>197436</v>
      </c>
      <c r="D19" s="68" t="s">
        <v>79</v>
      </c>
      <c r="E19" s="68">
        <v>96674</v>
      </c>
      <c r="F19" s="68">
        <v>131626</v>
      </c>
      <c r="G19" s="68">
        <v>27574</v>
      </c>
      <c r="H19" s="68">
        <v>471328</v>
      </c>
      <c r="I19" s="68">
        <v>193942</v>
      </c>
      <c r="J19" s="68" t="s">
        <v>79</v>
      </c>
      <c r="K19" s="68">
        <v>114375</v>
      </c>
      <c r="L19" s="68">
        <f xml:space="preserve"> 163011-M19</f>
        <v>141643</v>
      </c>
      <c r="M19" s="68">
        <v>21368</v>
      </c>
      <c r="N19" s="68">
        <v>568972</v>
      </c>
      <c r="O19" s="68">
        <v>184628</v>
      </c>
      <c r="P19" s="68" t="s">
        <v>79</v>
      </c>
      <c r="Q19" s="68">
        <v>196772</v>
      </c>
      <c r="R19" s="68">
        <f xml:space="preserve"> 187572-S19</f>
        <v>160970</v>
      </c>
      <c r="S19" s="68">
        <v>26602</v>
      </c>
      <c r="T19" s="68">
        <v>646280</v>
      </c>
      <c r="U19" s="68">
        <v>182691</v>
      </c>
      <c r="V19" s="68" t="s">
        <v>79</v>
      </c>
      <c r="W19" s="68">
        <v>251980</v>
      </c>
      <c r="X19" s="68">
        <f xml:space="preserve"> 211609-Y19</f>
        <v>175604</v>
      </c>
      <c r="Y19" s="68">
        <v>36005</v>
      </c>
      <c r="Z19" s="65">
        <v>1987613</v>
      </c>
      <c r="AA19" s="65">
        <v>463144</v>
      </c>
      <c r="AB19" s="65" t="s">
        <v>79</v>
      </c>
      <c r="AC19" s="65">
        <v>254877</v>
      </c>
      <c r="AD19" s="65">
        <v>628495</v>
      </c>
      <c r="AE19" s="65">
        <v>641097</v>
      </c>
      <c r="AF19" s="65">
        <v>2283689</v>
      </c>
      <c r="AG19" s="65">
        <v>452760</v>
      </c>
      <c r="AH19" s="65" t="s">
        <v>79</v>
      </c>
      <c r="AI19" s="65">
        <v>205837</v>
      </c>
      <c r="AJ19" s="65">
        <v>615680</v>
      </c>
      <c r="AK19" s="65">
        <v>1009412</v>
      </c>
      <c r="AL19" s="65">
        <v>2831866</v>
      </c>
      <c r="AM19" s="65">
        <v>661900</v>
      </c>
      <c r="AN19" s="65" t="s">
        <v>79</v>
      </c>
      <c r="AO19" s="65">
        <v>232519</v>
      </c>
      <c r="AP19" s="65">
        <v>929589</v>
      </c>
      <c r="AQ19" s="65">
        <v>1007858</v>
      </c>
    </row>
    <row r="20" spans="1:43" ht="63" x14ac:dyDescent="0.25">
      <c r="A20" s="23" t="s">
        <v>70</v>
      </c>
      <c r="B20" s="68" t="s">
        <v>80</v>
      </c>
      <c r="C20" s="68" t="s">
        <v>79</v>
      </c>
      <c r="D20" s="68" t="s">
        <v>79</v>
      </c>
      <c r="E20" s="68" t="s">
        <v>79</v>
      </c>
      <c r="F20" s="68" t="s">
        <v>80</v>
      </c>
      <c r="G20" s="68" t="s">
        <v>80</v>
      </c>
      <c r="H20" s="68" t="s">
        <v>80</v>
      </c>
      <c r="I20" s="68" t="s">
        <v>79</v>
      </c>
      <c r="J20" s="68" t="s">
        <v>79</v>
      </c>
      <c r="K20" s="68" t="s">
        <v>79</v>
      </c>
      <c r="L20" s="68" t="s">
        <v>80</v>
      </c>
      <c r="M20" s="68" t="s">
        <v>79</v>
      </c>
      <c r="N20" s="68" t="s">
        <v>80</v>
      </c>
      <c r="O20" s="68" t="s">
        <v>79</v>
      </c>
      <c r="P20" s="68" t="s">
        <v>79</v>
      </c>
      <c r="Q20" s="68" t="s">
        <v>79</v>
      </c>
      <c r="R20" s="68" t="s">
        <v>80</v>
      </c>
      <c r="S20" s="68" t="s">
        <v>79</v>
      </c>
      <c r="T20" s="68" t="s">
        <v>80</v>
      </c>
      <c r="U20" s="68" t="s">
        <v>79</v>
      </c>
      <c r="V20" s="68" t="s">
        <v>79</v>
      </c>
      <c r="W20" s="68" t="s">
        <v>79</v>
      </c>
      <c r="X20" s="68" t="s">
        <v>80</v>
      </c>
      <c r="Y20" s="68" t="s">
        <v>80</v>
      </c>
      <c r="Z20" s="65">
        <v>9839</v>
      </c>
      <c r="AA20" s="65">
        <v>4226</v>
      </c>
      <c r="AB20" s="65" t="s">
        <v>79</v>
      </c>
      <c r="AC20" s="65" t="s">
        <v>80</v>
      </c>
      <c r="AD20" s="65">
        <v>2035</v>
      </c>
      <c r="AE20" s="65" t="s">
        <v>80</v>
      </c>
      <c r="AF20" s="65">
        <v>11112</v>
      </c>
      <c r="AG20" s="65">
        <v>4444</v>
      </c>
      <c r="AH20" s="65" t="s">
        <v>79</v>
      </c>
      <c r="AI20" s="65" t="s">
        <v>80</v>
      </c>
      <c r="AJ20" s="65">
        <v>3286</v>
      </c>
      <c r="AK20" s="65">
        <v>2975</v>
      </c>
      <c r="AL20" s="65" t="s">
        <v>80</v>
      </c>
      <c r="AM20" s="65" t="s">
        <v>79</v>
      </c>
      <c r="AN20" s="65" t="s">
        <v>79</v>
      </c>
      <c r="AO20" s="65" t="s">
        <v>79</v>
      </c>
      <c r="AP20" s="65" t="s">
        <v>80</v>
      </c>
      <c r="AQ20" s="65" t="s">
        <v>80</v>
      </c>
    </row>
    <row r="21" spans="1:43" x14ac:dyDescent="0.25">
      <c r="A21" s="23" t="s">
        <v>71</v>
      </c>
      <c r="B21" s="68" t="s">
        <v>79</v>
      </c>
      <c r="C21" s="68" t="s">
        <v>79</v>
      </c>
      <c r="D21" s="68" t="s">
        <v>79</v>
      </c>
      <c r="E21" s="68" t="s">
        <v>79</v>
      </c>
      <c r="F21" s="68" t="s">
        <v>79</v>
      </c>
      <c r="G21" s="68" t="s">
        <v>79</v>
      </c>
      <c r="H21" s="68" t="s">
        <v>79</v>
      </c>
      <c r="I21" s="68" t="s">
        <v>79</v>
      </c>
      <c r="J21" s="68" t="s">
        <v>79</v>
      </c>
      <c r="K21" s="68" t="s">
        <v>79</v>
      </c>
      <c r="L21" s="68" t="s">
        <v>79</v>
      </c>
      <c r="M21" s="68" t="s">
        <v>79</v>
      </c>
      <c r="N21" s="68" t="s">
        <v>79</v>
      </c>
      <c r="O21" s="68" t="s">
        <v>79</v>
      </c>
      <c r="P21" s="68" t="s">
        <v>79</v>
      </c>
      <c r="Q21" s="68" t="s">
        <v>79</v>
      </c>
      <c r="R21" s="68" t="s">
        <v>79</v>
      </c>
      <c r="S21" s="68" t="s">
        <v>79</v>
      </c>
      <c r="T21" s="68" t="s">
        <v>79</v>
      </c>
      <c r="U21" s="68" t="s">
        <v>79</v>
      </c>
      <c r="V21" s="68" t="s">
        <v>79</v>
      </c>
      <c r="W21" s="68" t="s">
        <v>79</v>
      </c>
      <c r="X21" s="68" t="s">
        <v>79</v>
      </c>
      <c r="Y21" s="68" t="s">
        <v>79</v>
      </c>
      <c r="Z21" s="65" t="s">
        <v>79</v>
      </c>
      <c r="AA21" s="65" t="s">
        <v>79</v>
      </c>
      <c r="AB21" s="65" t="s">
        <v>79</v>
      </c>
      <c r="AC21" s="65" t="s">
        <v>79</v>
      </c>
      <c r="AD21" s="65" t="s">
        <v>79</v>
      </c>
      <c r="AE21" s="65" t="s">
        <v>79</v>
      </c>
      <c r="AF21" s="65" t="s">
        <v>79</v>
      </c>
      <c r="AG21" s="65" t="s">
        <v>79</v>
      </c>
      <c r="AH21" s="65" t="s">
        <v>79</v>
      </c>
      <c r="AI21" s="65" t="s">
        <v>79</v>
      </c>
      <c r="AJ21" s="65" t="s">
        <v>79</v>
      </c>
      <c r="AK21" s="65" t="s">
        <v>79</v>
      </c>
      <c r="AL21" s="65" t="s">
        <v>79</v>
      </c>
      <c r="AM21" s="65" t="s">
        <v>79</v>
      </c>
      <c r="AN21" s="65" t="s">
        <v>79</v>
      </c>
      <c r="AO21" s="65" t="s">
        <v>79</v>
      </c>
      <c r="AP21" s="65" t="s">
        <v>79</v>
      </c>
      <c r="AQ21" s="65" t="s">
        <v>79</v>
      </c>
    </row>
    <row r="22" spans="1:43" ht="47.25" x14ac:dyDescent="0.25">
      <c r="A22" s="23" t="s">
        <v>72</v>
      </c>
      <c r="B22" s="68" t="s">
        <v>80</v>
      </c>
      <c r="C22" s="68" t="s">
        <v>79</v>
      </c>
      <c r="D22" s="68" t="s">
        <v>79</v>
      </c>
      <c r="E22" s="68" t="s">
        <v>80</v>
      </c>
      <c r="F22" s="68" t="s">
        <v>80</v>
      </c>
      <c r="G22" s="68" t="s">
        <v>79</v>
      </c>
      <c r="H22" s="68" t="s">
        <v>80</v>
      </c>
      <c r="I22" s="68" t="s">
        <v>80</v>
      </c>
      <c r="J22" s="68" t="s">
        <v>79</v>
      </c>
      <c r="K22" s="68" t="s">
        <v>80</v>
      </c>
      <c r="L22" s="68" t="s">
        <v>80</v>
      </c>
      <c r="M22" s="68" t="s">
        <v>79</v>
      </c>
      <c r="N22" s="68">
        <v>89261</v>
      </c>
      <c r="O22" s="68" t="s">
        <v>80</v>
      </c>
      <c r="P22" s="68" t="s">
        <v>79</v>
      </c>
      <c r="Q22" s="68" t="s">
        <v>80</v>
      </c>
      <c r="R22" s="68">
        <v>76092</v>
      </c>
      <c r="S22" s="68" t="s">
        <v>79</v>
      </c>
      <c r="T22" s="68">
        <v>211034</v>
      </c>
      <c r="U22" s="68" t="s">
        <v>80</v>
      </c>
      <c r="V22" s="68" t="s">
        <v>79</v>
      </c>
      <c r="W22" s="68" t="s">
        <v>79</v>
      </c>
      <c r="X22" s="68">
        <v>198681</v>
      </c>
      <c r="Y22" s="68" t="s">
        <v>80</v>
      </c>
      <c r="Z22" s="65">
        <v>214911</v>
      </c>
      <c r="AA22" s="65" t="s">
        <v>80</v>
      </c>
      <c r="AB22" s="65" t="s">
        <v>79</v>
      </c>
      <c r="AC22" s="65" t="s">
        <v>79</v>
      </c>
      <c r="AD22" s="65">
        <v>204501</v>
      </c>
      <c r="AE22" s="65" t="s">
        <v>80</v>
      </c>
      <c r="AF22" s="65">
        <v>299199</v>
      </c>
      <c r="AG22" s="65">
        <v>21067</v>
      </c>
      <c r="AH22" s="65" t="s">
        <v>79</v>
      </c>
      <c r="AI22" s="65" t="s">
        <v>79</v>
      </c>
      <c r="AJ22" s="65">
        <v>267665</v>
      </c>
      <c r="AK22" s="65" t="s">
        <v>80</v>
      </c>
      <c r="AL22" s="65">
        <v>351475</v>
      </c>
      <c r="AM22" s="65">
        <v>17339</v>
      </c>
      <c r="AN22" s="65" t="s">
        <v>79</v>
      </c>
      <c r="AO22" s="65" t="s">
        <v>79</v>
      </c>
      <c r="AP22" s="65">
        <v>327772</v>
      </c>
      <c r="AQ22" s="65" t="s">
        <v>80</v>
      </c>
    </row>
    <row r="23" spans="1:43" ht="63" x14ac:dyDescent="0.25">
      <c r="A23" s="23" t="s">
        <v>73</v>
      </c>
      <c r="B23" s="68">
        <v>133853</v>
      </c>
      <c r="C23" s="68">
        <v>126950</v>
      </c>
      <c r="D23" s="68" t="s">
        <v>79</v>
      </c>
      <c r="E23" s="68" t="s">
        <v>79</v>
      </c>
      <c r="F23" s="68">
        <v>3899</v>
      </c>
      <c r="G23" s="68" t="s">
        <v>79</v>
      </c>
      <c r="H23" s="68">
        <v>134751</v>
      </c>
      <c r="I23" s="68">
        <v>126688</v>
      </c>
      <c r="J23" s="68" t="s">
        <v>79</v>
      </c>
      <c r="K23" s="68" t="s">
        <v>80</v>
      </c>
      <c r="L23" s="68" t="s">
        <v>80</v>
      </c>
      <c r="M23" s="68" t="s">
        <v>79</v>
      </c>
      <c r="N23" s="69" t="s">
        <v>80</v>
      </c>
      <c r="O23" s="69" t="s">
        <v>80</v>
      </c>
      <c r="P23" s="69" t="s">
        <v>79</v>
      </c>
      <c r="Q23" s="69" t="s">
        <v>80</v>
      </c>
      <c r="R23" s="69" t="s">
        <v>80</v>
      </c>
      <c r="S23" s="69" t="s">
        <v>79</v>
      </c>
      <c r="T23" s="68">
        <v>75067</v>
      </c>
      <c r="U23" s="68">
        <v>68307</v>
      </c>
      <c r="V23" s="68" t="s">
        <v>79</v>
      </c>
      <c r="W23" s="68" t="s">
        <v>80</v>
      </c>
      <c r="X23" s="68" t="s">
        <v>80</v>
      </c>
      <c r="Y23" s="68" t="s">
        <v>79</v>
      </c>
      <c r="Z23" s="65" t="s">
        <v>80</v>
      </c>
      <c r="AA23" s="65" t="s">
        <v>80</v>
      </c>
      <c r="AB23" s="65" t="s">
        <v>79</v>
      </c>
      <c r="AC23" s="65" t="s">
        <v>80</v>
      </c>
      <c r="AD23" s="65" t="s">
        <v>80</v>
      </c>
      <c r="AE23" s="65" t="s">
        <v>79</v>
      </c>
      <c r="AF23" s="65" t="s">
        <v>80</v>
      </c>
      <c r="AG23" s="65" t="s">
        <v>80</v>
      </c>
      <c r="AH23" s="65" t="s">
        <v>79</v>
      </c>
      <c r="AI23" s="65" t="s">
        <v>80</v>
      </c>
      <c r="AJ23" s="65" t="s">
        <v>80</v>
      </c>
      <c r="AK23" s="65" t="s">
        <v>79</v>
      </c>
      <c r="AL23" s="65" t="s">
        <v>80</v>
      </c>
      <c r="AM23" s="65" t="s">
        <v>80</v>
      </c>
      <c r="AN23" s="65" t="s">
        <v>79</v>
      </c>
      <c r="AO23" s="65" t="s">
        <v>80</v>
      </c>
      <c r="AP23" s="65" t="s">
        <v>80</v>
      </c>
      <c r="AQ23" s="65" t="s">
        <v>79</v>
      </c>
    </row>
    <row r="24" spans="1:43" ht="31.5" x14ac:dyDescent="0.25">
      <c r="A24" s="23" t="s">
        <v>74</v>
      </c>
      <c r="B24" s="68">
        <v>34558</v>
      </c>
      <c r="C24" s="68">
        <v>31235</v>
      </c>
      <c r="D24" s="68" t="s">
        <v>79</v>
      </c>
      <c r="E24" s="68">
        <v>923</v>
      </c>
      <c r="F24" s="68">
        <v>1232</v>
      </c>
      <c r="G24" s="68">
        <v>983</v>
      </c>
      <c r="H24" s="68">
        <v>35883</v>
      </c>
      <c r="I24" s="68">
        <v>32619</v>
      </c>
      <c r="J24" s="68" t="s">
        <v>79</v>
      </c>
      <c r="K24" s="68">
        <v>872</v>
      </c>
      <c r="L24" s="68">
        <f xml:space="preserve"> 2392-M24</f>
        <v>1213</v>
      </c>
      <c r="M24" s="68">
        <v>1179</v>
      </c>
      <c r="N24" s="68">
        <v>36785</v>
      </c>
      <c r="O24" s="68">
        <v>31074</v>
      </c>
      <c r="P24" s="68" t="s">
        <v>79</v>
      </c>
      <c r="Q24" s="68">
        <v>784</v>
      </c>
      <c r="R24" s="68">
        <f xml:space="preserve"> 4927-S24</f>
        <v>3424</v>
      </c>
      <c r="S24" s="68">
        <v>1503</v>
      </c>
      <c r="T24" s="68">
        <v>106927</v>
      </c>
      <c r="U24" s="68">
        <v>56861</v>
      </c>
      <c r="V24" s="68" t="s">
        <v>79</v>
      </c>
      <c r="W24" s="68">
        <v>38842</v>
      </c>
      <c r="X24" s="68">
        <v>10185</v>
      </c>
      <c r="Y24" s="68" t="s">
        <v>80</v>
      </c>
      <c r="Z24" s="65">
        <v>93496</v>
      </c>
      <c r="AA24" s="65">
        <v>46913</v>
      </c>
      <c r="AB24" s="65" t="s">
        <v>79</v>
      </c>
      <c r="AC24" s="65">
        <v>36976</v>
      </c>
      <c r="AD24" s="65">
        <v>7147</v>
      </c>
      <c r="AE24" s="65" t="s">
        <v>80</v>
      </c>
      <c r="AF24" s="65">
        <v>7815</v>
      </c>
      <c r="AG24" s="65">
        <v>4454</v>
      </c>
      <c r="AH24" s="65" t="s">
        <v>79</v>
      </c>
      <c r="AI24" s="65" t="s">
        <v>80</v>
      </c>
      <c r="AJ24" s="65">
        <v>889</v>
      </c>
      <c r="AK24" s="65" t="s">
        <v>80</v>
      </c>
      <c r="AL24" s="65">
        <v>36883</v>
      </c>
      <c r="AM24" s="65">
        <v>5447</v>
      </c>
      <c r="AN24" s="65" t="s">
        <v>79</v>
      </c>
      <c r="AO24" s="65" t="s">
        <v>80</v>
      </c>
      <c r="AP24" s="65">
        <v>463</v>
      </c>
      <c r="AQ24" s="65" t="s">
        <v>80</v>
      </c>
    </row>
    <row r="26" spans="1:43" x14ac:dyDescent="0.25">
      <c r="A26" s="2" t="s">
        <v>85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zoomScale="90" zoomScaleNormal="90" workbookViewId="0">
      <pane xSplit="1" topLeftCell="B1" activePane="topRight" state="frozen"/>
      <selection pane="topRight" activeCell="M1" sqref="M1"/>
    </sheetView>
  </sheetViews>
  <sheetFormatPr defaultColWidth="9.140625" defaultRowHeight="15.75" x14ac:dyDescent="0.25"/>
  <cols>
    <col min="1" max="1" width="34.7109375" style="2" bestFit="1" customWidth="1"/>
    <col min="2" max="5" width="14.7109375" style="2" customWidth="1"/>
    <col min="6" max="6" width="15.85546875" style="2" customWidth="1"/>
    <col min="7" max="7" width="15.28515625" style="2" customWidth="1"/>
    <col min="8" max="9" width="14.7109375" style="2" customWidth="1"/>
    <col min="10" max="10" width="11.42578125" style="2" bestFit="1" customWidth="1"/>
    <col min="11" max="11" width="14.7109375" style="2" customWidth="1"/>
    <col min="12" max="12" width="15.42578125" style="2" customWidth="1"/>
    <col min="13" max="13" width="16.5703125" style="2" customWidth="1"/>
    <col min="14" max="17" width="14.7109375" style="2" customWidth="1"/>
    <col min="18" max="18" width="15.42578125" style="2" customWidth="1"/>
    <col min="19" max="19" width="16.28515625" style="2" customWidth="1"/>
    <col min="20" max="23" width="14.7109375" style="2" customWidth="1"/>
    <col min="24" max="24" width="15.85546875" style="2" customWidth="1"/>
    <col min="25" max="25" width="16" style="2" customWidth="1"/>
    <col min="26" max="29" width="14.7109375" style="2" customWidth="1"/>
    <col min="30" max="30" width="15.5703125" style="2" customWidth="1"/>
    <col min="31" max="31" width="16" style="2" customWidth="1"/>
    <col min="32" max="35" width="14.7109375" style="2" customWidth="1"/>
    <col min="36" max="36" width="15.28515625" style="2" customWidth="1"/>
    <col min="37" max="37" width="16" style="2" customWidth="1"/>
    <col min="38" max="41" width="14.7109375" style="2" customWidth="1"/>
    <col min="42" max="42" width="15.5703125" style="2" customWidth="1"/>
    <col min="43" max="43" width="16" style="2" customWidth="1"/>
    <col min="44" max="47" width="14.7109375" style="2" customWidth="1"/>
    <col min="48" max="48" width="15.85546875" style="2" customWidth="1"/>
    <col min="49" max="49" width="15.7109375" style="2" customWidth="1"/>
    <col min="50" max="53" width="14.7109375" style="2" customWidth="1"/>
    <col min="54" max="54" width="15.28515625" style="2" customWidth="1"/>
    <col min="55" max="55" width="15.85546875" style="2" customWidth="1"/>
    <col min="56" max="59" width="14.7109375" style="2" customWidth="1"/>
    <col min="60" max="60" width="15.28515625" style="2" customWidth="1"/>
    <col min="61" max="61" width="16" style="2" customWidth="1"/>
    <col min="62" max="65" width="14.7109375" style="16" customWidth="1"/>
    <col min="66" max="66" width="15.28515625" style="16" customWidth="1"/>
    <col min="67" max="67" width="16" style="16" customWidth="1"/>
    <col min="68" max="71" width="14.7109375" style="2" customWidth="1"/>
    <col min="72" max="72" width="15.85546875" style="2" customWidth="1"/>
    <col min="73" max="73" width="16.28515625" style="2" customWidth="1"/>
    <col min="74" max="77" width="14.7109375" style="2" customWidth="1"/>
    <col min="78" max="78" width="15.42578125" style="2" customWidth="1"/>
    <col min="79" max="79" width="15.85546875" style="2" customWidth="1"/>
    <col min="80" max="16384" width="9.140625" style="2"/>
  </cols>
  <sheetData>
    <row r="1" spans="1:79" ht="33" customHeight="1" x14ac:dyDescent="0.25">
      <c r="A1" s="15" t="s">
        <v>3</v>
      </c>
      <c r="AK1" s="24"/>
    </row>
    <row r="2" spans="1:79" x14ac:dyDescent="0.25">
      <c r="A2" s="76" t="s">
        <v>76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</row>
    <row r="3" spans="1:79" x14ac:dyDescent="0.25">
      <c r="A3" s="79"/>
      <c r="B3" s="77">
        <v>2004</v>
      </c>
      <c r="C3" s="77"/>
      <c r="D3" s="77"/>
      <c r="E3" s="77"/>
      <c r="F3" s="77"/>
      <c r="G3" s="77"/>
      <c r="H3" s="77">
        <v>2005</v>
      </c>
      <c r="I3" s="77"/>
      <c r="J3" s="77"/>
      <c r="K3" s="77"/>
      <c r="L3" s="77"/>
      <c r="M3" s="77"/>
      <c r="N3" s="77">
        <v>2006</v>
      </c>
      <c r="O3" s="77"/>
      <c r="P3" s="77"/>
      <c r="Q3" s="77"/>
      <c r="R3" s="77"/>
      <c r="S3" s="77"/>
      <c r="T3" s="77">
        <v>2007</v>
      </c>
      <c r="U3" s="77"/>
      <c r="V3" s="77"/>
      <c r="W3" s="77"/>
      <c r="X3" s="77"/>
      <c r="Y3" s="77"/>
      <c r="Z3" s="77">
        <v>2008</v>
      </c>
      <c r="AA3" s="77"/>
      <c r="AB3" s="77"/>
      <c r="AC3" s="77"/>
      <c r="AD3" s="77"/>
      <c r="AE3" s="77"/>
      <c r="AF3" s="77">
        <v>2009</v>
      </c>
      <c r="AG3" s="77"/>
      <c r="AH3" s="77"/>
      <c r="AI3" s="77"/>
      <c r="AJ3" s="77"/>
      <c r="AK3" s="77"/>
      <c r="AL3" s="77">
        <v>2010</v>
      </c>
      <c r="AM3" s="77"/>
      <c r="AN3" s="77"/>
      <c r="AO3" s="77"/>
      <c r="AP3" s="77"/>
      <c r="AQ3" s="77"/>
      <c r="AR3" s="77">
        <v>2011</v>
      </c>
      <c r="AS3" s="77"/>
      <c r="AT3" s="77"/>
      <c r="AU3" s="77"/>
      <c r="AV3" s="77"/>
      <c r="AW3" s="77"/>
      <c r="AX3" s="77">
        <v>2012</v>
      </c>
      <c r="AY3" s="77"/>
      <c r="AZ3" s="77"/>
      <c r="BA3" s="77"/>
      <c r="BB3" s="77"/>
      <c r="BC3" s="77"/>
      <c r="BD3" s="77">
        <v>2013</v>
      </c>
      <c r="BE3" s="77"/>
      <c r="BF3" s="77"/>
      <c r="BG3" s="77"/>
      <c r="BH3" s="77"/>
      <c r="BI3" s="77"/>
      <c r="BJ3" s="80">
        <v>2014</v>
      </c>
      <c r="BK3" s="80"/>
      <c r="BL3" s="80"/>
      <c r="BM3" s="80"/>
      <c r="BN3" s="80"/>
      <c r="BO3" s="80"/>
      <c r="BP3" s="77">
        <v>2015</v>
      </c>
      <c r="BQ3" s="77"/>
      <c r="BR3" s="77"/>
      <c r="BS3" s="77"/>
      <c r="BT3" s="77"/>
      <c r="BU3" s="77"/>
      <c r="BV3" s="77">
        <v>2016</v>
      </c>
      <c r="BW3" s="77"/>
      <c r="BX3" s="77"/>
      <c r="BY3" s="77"/>
      <c r="BZ3" s="77"/>
      <c r="CA3" s="77"/>
    </row>
    <row r="4" spans="1:79" ht="47.25" x14ac:dyDescent="0.25">
      <c r="A4" s="79"/>
      <c r="B4" s="14" t="s">
        <v>24</v>
      </c>
      <c r="C4" s="14" t="s">
        <v>31</v>
      </c>
      <c r="D4" s="25" t="s">
        <v>75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25" t="s">
        <v>75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25" t="s">
        <v>75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25" t="s">
        <v>75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25" t="s">
        <v>75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25" t="s">
        <v>75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25" t="s">
        <v>75</v>
      </c>
      <c r="AO4" s="14" t="s">
        <v>26</v>
      </c>
      <c r="AP4" s="14" t="s">
        <v>27</v>
      </c>
      <c r="AQ4" s="14" t="s">
        <v>28</v>
      </c>
      <c r="AR4" s="14" t="s">
        <v>24</v>
      </c>
      <c r="AS4" s="14" t="s">
        <v>31</v>
      </c>
      <c r="AT4" s="25" t="s">
        <v>75</v>
      </c>
      <c r="AU4" s="14" t="s">
        <v>26</v>
      </c>
      <c r="AV4" s="14" t="s">
        <v>27</v>
      </c>
      <c r="AW4" s="14" t="s">
        <v>28</v>
      </c>
      <c r="AX4" s="14" t="s">
        <v>24</v>
      </c>
      <c r="AY4" s="14" t="s">
        <v>31</v>
      </c>
      <c r="AZ4" s="25" t="s">
        <v>75</v>
      </c>
      <c r="BA4" s="14" t="s">
        <v>26</v>
      </c>
      <c r="BB4" s="14" t="s">
        <v>27</v>
      </c>
      <c r="BC4" s="14" t="s">
        <v>28</v>
      </c>
      <c r="BD4" s="14" t="s">
        <v>24</v>
      </c>
      <c r="BE4" s="14" t="s">
        <v>31</v>
      </c>
      <c r="BF4" s="25" t="s">
        <v>75</v>
      </c>
      <c r="BG4" s="14" t="s">
        <v>26</v>
      </c>
      <c r="BH4" s="14" t="s">
        <v>27</v>
      </c>
      <c r="BI4" s="14" t="s">
        <v>28</v>
      </c>
      <c r="BJ4" s="29" t="s">
        <v>24</v>
      </c>
      <c r="BK4" s="29" t="s">
        <v>31</v>
      </c>
      <c r="BL4" s="29" t="s">
        <v>75</v>
      </c>
      <c r="BM4" s="29" t="s">
        <v>26</v>
      </c>
      <c r="BN4" s="29" t="s">
        <v>27</v>
      </c>
      <c r="BO4" s="29" t="s">
        <v>28</v>
      </c>
      <c r="BP4" s="14" t="s">
        <v>24</v>
      </c>
      <c r="BQ4" s="14" t="s">
        <v>31</v>
      </c>
      <c r="BR4" s="25" t="s">
        <v>75</v>
      </c>
      <c r="BS4" s="14" t="s">
        <v>26</v>
      </c>
      <c r="BT4" s="14" t="s">
        <v>27</v>
      </c>
      <c r="BU4" s="14" t="s">
        <v>28</v>
      </c>
      <c r="BV4" s="14" t="s">
        <v>24</v>
      </c>
      <c r="BW4" s="14" t="s">
        <v>31</v>
      </c>
      <c r="BX4" s="25" t="s">
        <v>75</v>
      </c>
      <c r="BY4" s="14" t="s">
        <v>26</v>
      </c>
      <c r="BZ4" s="14" t="s">
        <v>27</v>
      </c>
      <c r="CA4" s="14" t="s">
        <v>28</v>
      </c>
    </row>
    <row r="5" spans="1:79" s="42" customFormat="1" x14ac:dyDescent="0.25">
      <c r="A5" s="41" t="s">
        <v>7</v>
      </c>
      <c r="B5" s="48">
        <v>36620704</v>
      </c>
      <c r="C5" s="48">
        <v>14469785</v>
      </c>
      <c r="D5" s="48">
        <v>7494332</v>
      </c>
      <c r="E5" s="48">
        <v>20565338</v>
      </c>
      <c r="F5" s="48">
        <v>1006920</v>
      </c>
      <c r="G5" s="48">
        <v>299361</v>
      </c>
      <c r="H5" s="48">
        <v>33329766</v>
      </c>
      <c r="I5" s="48">
        <v>14457431</v>
      </c>
      <c r="J5" s="48">
        <v>7880488</v>
      </c>
      <c r="K5" s="48">
        <v>17242156</v>
      </c>
      <c r="L5" s="48">
        <v>990850</v>
      </c>
      <c r="M5" s="48">
        <v>327022</v>
      </c>
      <c r="N5" s="48">
        <v>33990600</v>
      </c>
      <c r="O5" s="48">
        <v>16494574</v>
      </c>
      <c r="P5" s="48">
        <v>9120389</v>
      </c>
      <c r="Q5" s="48">
        <v>15281466</v>
      </c>
      <c r="R5" s="48">
        <v>1411318</v>
      </c>
      <c r="S5" s="48">
        <v>402218</v>
      </c>
      <c r="T5" s="48">
        <v>36675046</v>
      </c>
      <c r="U5" s="48">
        <v>17782254</v>
      </c>
      <c r="V5" s="48">
        <v>9069487</v>
      </c>
      <c r="W5" s="48">
        <v>16015111</v>
      </c>
      <c r="X5" s="48">
        <v>1781797</v>
      </c>
      <c r="Y5" s="48">
        <v>610094</v>
      </c>
      <c r="Z5" s="48">
        <v>34737569</v>
      </c>
      <c r="AA5" s="48">
        <v>17858503</v>
      </c>
      <c r="AB5" s="48">
        <v>8965985</v>
      </c>
      <c r="AC5" s="48">
        <v>13614185</v>
      </c>
      <c r="AD5" s="48">
        <v>1984571</v>
      </c>
      <c r="AE5" s="48">
        <v>662471</v>
      </c>
      <c r="AF5" s="48">
        <v>22536176</v>
      </c>
      <c r="AG5" s="48">
        <v>10392666</v>
      </c>
      <c r="AH5" s="48">
        <v>1897624</v>
      </c>
      <c r="AI5" s="48">
        <v>9198999</v>
      </c>
      <c r="AJ5" s="48">
        <v>2044104</v>
      </c>
      <c r="AK5" s="48">
        <v>679476</v>
      </c>
      <c r="AL5" s="48">
        <v>20846320</v>
      </c>
      <c r="AM5" s="48">
        <v>10696315</v>
      </c>
      <c r="AN5" s="48">
        <v>2285017</v>
      </c>
      <c r="AO5" s="48">
        <v>6918582</v>
      </c>
      <c r="AP5" s="48">
        <v>2226184</v>
      </c>
      <c r="AQ5" s="48">
        <v>748351</v>
      </c>
      <c r="AR5" s="48">
        <v>18596119</v>
      </c>
      <c r="AS5" s="48">
        <v>9313208</v>
      </c>
      <c r="AT5" s="48">
        <v>893871</v>
      </c>
      <c r="AU5" s="48">
        <v>5582761</v>
      </c>
      <c r="AV5" s="48">
        <v>2617422</v>
      </c>
      <c r="AW5" s="48">
        <v>826206</v>
      </c>
      <c r="AX5" s="48">
        <v>19795180</v>
      </c>
      <c r="AY5" s="48">
        <v>9691837</v>
      </c>
      <c r="AZ5" s="48">
        <v>1160407</v>
      </c>
      <c r="BA5" s="48">
        <v>5234900</v>
      </c>
      <c r="BB5" s="48">
        <v>3569909</v>
      </c>
      <c r="BC5" s="48">
        <v>951991</v>
      </c>
      <c r="BD5" s="48">
        <v>19141061</v>
      </c>
      <c r="BE5" s="48">
        <v>8603489</v>
      </c>
      <c r="BF5" s="48">
        <v>1159431</v>
      </c>
      <c r="BG5" s="48">
        <v>4929054</v>
      </c>
      <c r="BH5" s="48">
        <v>4295642</v>
      </c>
      <c r="BI5" s="48">
        <v>1040133</v>
      </c>
      <c r="BJ5" s="49">
        <v>19721816</v>
      </c>
      <c r="BK5" s="49">
        <v>8957423</v>
      </c>
      <c r="BL5" s="49">
        <v>1327458</v>
      </c>
      <c r="BM5" s="49">
        <v>4987591</v>
      </c>
      <c r="BN5" s="49">
        <v>4526851</v>
      </c>
      <c r="BO5" s="49">
        <v>987890</v>
      </c>
      <c r="BP5" s="48">
        <v>18693783</v>
      </c>
      <c r="BQ5" s="48">
        <v>9273313</v>
      </c>
      <c r="BR5" s="48">
        <v>1215674</v>
      </c>
      <c r="BS5" s="48">
        <v>4419783</v>
      </c>
      <c r="BT5" s="48">
        <v>3808599</v>
      </c>
      <c r="BU5" s="48">
        <v>887773</v>
      </c>
      <c r="BV5" s="48">
        <v>23963105</v>
      </c>
      <c r="BW5" s="48">
        <v>11918094</v>
      </c>
      <c r="BX5" s="48">
        <v>2590500</v>
      </c>
      <c r="BY5" s="48">
        <v>7042233</v>
      </c>
      <c r="BZ5" s="48">
        <v>3749279</v>
      </c>
      <c r="CA5" s="48">
        <v>924395</v>
      </c>
    </row>
    <row r="6" spans="1:79" s="44" customFormat="1" ht="31.5" x14ac:dyDescent="0.25">
      <c r="A6" s="43" t="s">
        <v>8</v>
      </c>
      <c r="B6" s="47">
        <v>969340</v>
      </c>
      <c r="C6" s="47">
        <v>106838</v>
      </c>
      <c r="D6" s="47">
        <v>27767</v>
      </c>
      <c r="E6" s="47">
        <v>799721</v>
      </c>
      <c r="F6" s="47">
        <v>17481</v>
      </c>
      <c r="G6" s="47">
        <v>41922</v>
      </c>
      <c r="H6" s="47">
        <v>934602</v>
      </c>
      <c r="I6" s="47">
        <v>86181</v>
      </c>
      <c r="J6" s="47">
        <v>18844</v>
      </c>
      <c r="K6" s="47">
        <v>791934</v>
      </c>
      <c r="L6" s="47">
        <v>19987</v>
      </c>
      <c r="M6" s="47">
        <v>33914</v>
      </c>
      <c r="N6" s="47">
        <v>916101</v>
      </c>
      <c r="O6" s="47">
        <v>110664</v>
      </c>
      <c r="P6" s="47">
        <v>17375</v>
      </c>
      <c r="Q6" s="47">
        <v>728326</v>
      </c>
      <c r="R6" s="47">
        <v>39941</v>
      </c>
      <c r="S6" s="47">
        <v>33636</v>
      </c>
      <c r="T6" s="47">
        <v>1052010</v>
      </c>
      <c r="U6" s="47">
        <v>76714</v>
      </c>
      <c r="V6" s="47">
        <v>12098</v>
      </c>
      <c r="W6" s="47">
        <v>863538</v>
      </c>
      <c r="X6" s="47">
        <v>65470</v>
      </c>
      <c r="Y6" s="47">
        <v>35847</v>
      </c>
      <c r="Z6" s="47">
        <v>967487</v>
      </c>
      <c r="AA6" s="47">
        <v>54729</v>
      </c>
      <c r="AB6" s="47">
        <v>6093</v>
      </c>
      <c r="AC6" s="47">
        <v>821260</v>
      </c>
      <c r="AD6" s="47">
        <v>45728</v>
      </c>
      <c r="AE6" s="47">
        <v>42146</v>
      </c>
      <c r="AF6" s="47">
        <v>920751</v>
      </c>
      <c r="AG6" s="47">
        <v>49796</v>
      </c>
      <c r="AH6" s="47">
        <v>4734</v>
      </c>
      <c r="AI6" s="47">
        <v>780032</v>
      </c>
      <c r="AJ6" s="47">
        <v>43065</v>
      </c>
      <c r="AK6" s="47">
        <v>45933</v>
      </c>
      <c r="AL6" s="47">
        <v>888154</v>
      </c>
      <c r="AM6" s="47">
        <v>42009</v>
      </c>
      <c r="AN6" s="47">
        <v>3694</v>
      </c>
      <c r="AO6" s="47">
        <v>766086</v>
      </c>
      <c r="AP6" s="47">
        <v>39125</v>
      </c>
      <c r="AQ6" s="47">
        <v>39425</v>
      </c>
      <c r="AR6" s="47">
        <v>993478</v>
      </c>
      <c r="AS6" s="47">
        <v>36814</v>
      </c>
      <c r="AT6" s="47">
        <v>1283</v>
      </c>
      <c r="AU6" s="47">
        <v>740516</v>
      </c>
      <c r="AV6" s="47">
        <v>121797</v>
      </c>
      <c r="AW6" s="47">
        <v>93234</v>
      </c>
      <c r="AX6" s="47">
        <v>1045813</v>
      </c>
      <c r="AY6" s="47">
        <v>84066</v>
      </c>
      <c r="AZ6" s="47">
        <v>354</v>
      </c>
      <c r="BA6" s="47">
        <v>708190</v>
      </c>
      <c r="BB6" s="47">
        <v>138667</v>
      </c>
      <c r="BC6" s="47">
        <v>114296</v>
      </c>
      <c r="BD6" s="47">
        <v>994620</v>
      </c>
      <c r="BE6" s="47">
        <v>80929</v>
      </c>
      <c r="BF6" s="47">
        <v>287</v>
      </c>
      <c r="BG6" s="47">
        <v>673087</v>
      </c>
      <c r="BH6" s="47">
        <v>129325</v>
      </c>
      <c r="BI6" s="47">
        <v>110649</v>
      </c>
      <c r="BJ6" s="45">
        <v>920844</v>
      </c>
      <c r="BK6" s="45">
        <v>77365</v>
      </c>
      <c r="BL6" s="45" t="s">
        <v>80</v>
      </c>
      <c r="BM6" s="45">
        <v>630168</v>
      </c>
      <c r="BN6" s="45">
        <v>113039</v>
      </c>
      <c r="BO6" s="45">
        <v>99418</v>
      </c>
      <c r="BP6" s="47">
        <v>830504</v>
      </c>
      <c r="BQ6" s="47">
        <v>46511</v>
      </c>
      <c r="BR6" s="45" t="s">
        <v>79</v>
      </c>
      <c r="BS6" s="47">
        <v>593861</v>
      </c>
      <c r="BT6" s="47">
        <v>98750</v>
      </c>
      <c r="BU6" s="47">
        <v>90045</v>
      </c>
      <c r="BV6" s="47">
        <v>742230</v>
      </c>
      <c r="BW6" s="47">
        <v>36521</v>
      </c>
      <c r="BX6" s="47" t="s">
        <v>79</v>
      </c>
      <c r="BY6" s="47">
        <v>554227</v>
      </c>
      <c r="BZ6" s="47">
        <v>71473</v>
      </c>
      <c r="CA6" s="47">
        <v>79000</v>
      </c>
    </row>
    <row r="7" spans="1:79" s="44" customFormat="1" ht="31.5" x14ac:dyDescent="0.25">
      <c r="A7" s="43" t="s">
        <v>9</v>
      </c>
      <c r="B7" s="47" t="s">
        <v>79</v>
      </c>
      <c r="C7" s="47" t="s">
        <v>79</v>
      </c>
      <c r="D7" s="47" t="s">
        <v>79</v>
      </c>
      <c r="E7" s="47" t="s">
        <v>79</v>
      </c>
      <c r="F7" s="47" t="s">
        <v>79</v>
      </c>
      <c r="G7" s="47" t="s">
        <v>79</v>
      </c>
      <c r="H7" s="47" t="s">
        <v>79</v>
      </c>
      <c r="I7" s="47" t="s">
        <v>79</v>
      </c>
      <c r="J7" s="47" t="s">
        <v>79</v>
      </c>
      <c r="K7" s="47" t="s">
        <v>79</v>
      </c>
      <c r="L7" s="47" t="s">
        <v>79</v>
      </c>
      <c r="M7" s="47" t="s">
        <v>79</v>
      </c>
      <c r="N7" s="47" t="s">
        <v>79</v>
      </c>
      <c r="O7" s="47" t="s">
        <v>79</v>
      </c>
      <c r="P7" s="47" t="s">
        <v>79</v>
      </c>
      <c r="Q7" s="47" t="s">
        <v>79</v>
      </c>
      <c r="R7" s="47" t="s">
        <v>79</v>
      </c>
      <c r="S7" s="47" t="s">
        <v>79</v>
      </c>
      <c r="T7" s="47" t="s">
        <v>80</v>
      </c>
      <c r="U7" s="47" t="s">
        <v>80</v>
      </c>
      <c r="V7" s="47" t="s">
        <v>79</v>
      </c>
      <c r="W7" s="47" t="s">
        <v>79</v>
      </c>
      <c r="X7" s="47" t="s">
        <v>80</v>
      </c>
      <c r="Y7" s="47" t="s">
        <v>80</v>
      </c>
      <c r="Z7" s="47" t="s">
        <v>80</v>
      </c>
      <c r="AA7" s="47" t="s">
        <v>80</v>
      </c>
      <c r="AB7" s="47" t="s">
        <v>79</v>
      </c>
      <c r="AC7" s="47" t="s">
        <v>79</v>
      </c>
      <c r="AD7" s="47" t="s">
        <v>80</v>
      </c>
      <c r="AE7" s="47" t="s">
        <v>80</v>
      </c>
      <c r="AF7" s="47" t="s">
        <v>80</v>
      </c>
      <c r="AG7" s="47" t="s">
        <v>80</v>
      </c>
      <c r="AH7" s="47" t="s">
        <v>79</v>
      </c>
      <c r="AI7" s="47" t="s">
        <v>79</v>
      </c>
      <c r="AJ7" s="47" t="s">
        <v>80</v>
      </c>
      <c r="AK7" s="47" t="s">
        <v>80</v>
      </c>
      <c r="AL7" s="47" t="s">
        <v>80</v>
      </c>
      <c r="AM7" s="47" t="s">
        <v>80</v>
      </c>
      <c r="AN7" s="47" t="s">
        <v>79</v>
      </c>
      <c r="AO7" s="47" t="s">
        <v>79</v>
      </c>
      <c r="AP7" s="47" t="s">
        <v>79</v>
      </c>
      <c r="AQ7" s="47" t="s">
        <v>80</v>
      </c>
      <c r="AR7" s="47" t="s">
        <v>80</v>
      </c>
      <c r="AS7" s="47" t="s">
        <v>79</v>
      </c>
      <c r="AT7" s="47" t="s">
        <v>79</v>
      </c>
      <c r="AU7" s="47" t="s">
        <v>79</v>
      </c>
      <c r="AV7" s="47" t="s">
        <v>79</v>
      </c>
      <c r="AW7" s="47" t="s">
        <v>80</v>
      </c>
      <c r="AX7" s="47" t="s">
        <v>80</v>
      </c>
      <c r="AY7" s="47" t="s">
        <v>80</v>
      </c>
      <c r="AZ7" s="47" t="s">
        <v>79</v>
      </c>
      <c r="BA7" s="47" t="s">
        <v>79</v>
      </c>
      <c r="BB7" s="47" t="s">
        <v>80</v>
      </c>
      <c r="BC7" s="47" t="s">
        <v>80</v>
      </c>
      <c r="BD7" s="47" t="s">
        <v>80</v>
      </c>
      <c r="BE7" s="47" t="s">
        <v>80</v>
      </c>
      <c r="BF7" s="47" t="s">
        <v>79</v>
      </c>
      <c r="BG7" s="47" t="s">
        <v>79</v>
      </c>
      <c r="BH7" s="47" t="s">
        <v>80</v>
      </c>
      <c r="BI7" s="47" t="s">
        <v>80</v>
      </c>
      <c r="BJ7" s="45" t="s">
        <v>80</v>
      </c>
      <c r="BK7" s="45" t="s">
        <v>80</v>
      </c>
      <c r="BL7" s="45" t="s">
        <v>79</v>
      </c>
      <c r="BM7" s="45" t="s">
        <v>79</v>
      </c>
      <c r="BN7" s="45" t="s">
        <v>80</v>
      </c>
      <c r="BO7" s="45" t="s">
        <v>80</v>
      </c>
      <c r="BP7" s="45" t="s">
        <v>80</v>
      </c>
      <c r="BQ7" s="45" t="s">
        <v>80</v>
      </c>
      <c r="BR7" s="45" t="s">
        <v>79</v>
      </c>
      <c r="BS7" s="45" t="s">
        <v>79</v>
      </c>
      <c r="BT7" s="45" t="s">
        <v>80</v>
      </c>
      <c r="BU7" s="45" t="s">
        <v>80</v>
      </c>
      <c r="BV7" s="47" t="s">
        <v>80</v>
      </c>
      <c r="BW7" s="47" t="s">
        <v>80</v>
      </c>
      <c r="BX7" s="47" t="s">
        <v>79</v>
      </c>
      <c r="BY7" s="47" t="s">
        <v>79</v>
      </c>
      <c r="BZ7" s="47" t="s">
        <v>80</v>
      </c>
      <c r="CA7" s="47" t="s">
        <v>80</v>
      </c>
    </row>
    <row r="8" spans="1:79" s="44" customFormat="1" ht="31.5" x14ac:dyDescent="0.25">
      <c r="A8" s="43" t="s">
        <v>10</v>
      </c>
      <c r="B8" s="47" t="s">
        <v>79</v>
      </c>
      <c r="C8" s="47" t="s">
        <v>79</v>
      </c>
      <c r="D8" s="47" t="s">
        <v>79</v>
      </c>
      <c r="E8" s="47" t="s">
        <v>79</v>
      </c>
      <c r="F8" s="47" t="s">
        <v>79</v>
      </c>
      <c r="G8" s="47" t="s">
        <v>79</v>
      </c>
      <c r="H8" s="47" t="s">
        <v>79</v>
      </c>
      <c r="I8" s="47" t="s">
        <v>79</v>
      </c>
      <c r="J8" s="47" t="s">
        <v>79</v>
      </c>
      <c r="K8" s="47" t="s">
        <v>79</v>
      </c>
      <c r="L8" s="47" t="s">
        <v>79</v>
      </c>
      <c r="M8" s="47" t="s">
        <v>79</v>
      </c>
      <c r="N8" s="47" t="s">
        <v>79</v>
      </c>
      <c r="O8" s="47" t="s">
        <v>79</v>
      </c>
      <c r="P8" s="47" t="s">
        <v>79</v>
      </c>
      <c r="Q8" s="47" t="s">
        <v>79</v>
      </c>
      <c r="R8" s="47" t="s">
        <v>79</v>
      </c>
      <c r="S8" s="47" t="s">
        <v>79</v>
      </c>
      <c r="T8" s="47" t="s">
        <v>79</v>
      </c>
      <c r="U8" s="47" t="s">
        <v>79</v>
      </c>
      <c r="V8" s="47" t="s">
        <v>79</v>
      </c>
      <c r="W8" s="47" t="s">
        <v>79</v>
      </c>
      <c r="X8" s="47" t="s">
        <v>79</v>
      </c>
      <c r="Y8" s="47" t="s">
        <v>79</v>
      </c>
      <c r="Z8" s="47" t="s">
        <v>79</v>
      </c>
      <c r="AA8" s="47" t="s">
        <v>79</v>
      </c>
      <c r="AB8" s="47" t="s">
        <v>79</v>
      </c>
      <c r="AC8" s="47" t="s">
        <v>79</v>
      </c>
      <c r="AD8" s="47" t="s">
        <v>79</v>
      </c>
      <c r="AE8" s="47" t="s">
        <v>79</v>
      </c>
      <c r="AF8" s="47" t="s">
        <v>79</v>
      </c>
      <c r="AG8" s="47" t="s">
        <v>79</v>
      </c>
      <c r="AH8" s="47" t="s">
        <v>79</v>
      </c>
      <c r="AI8" s="47" t="s">
        <v>79</v>
      </c>
      <c r="AJ8" s="47" t="s">
        <v>79</v>
      </c>
      <c r="AK8" s="47" t="s">
        <v>79</v>
      </c>
      <c r="AL8" s="47" t="s">
        <v>79</v>
      </c>
      <c r="AM8" s="47" t="s">
        <v>79</v>
      </c>
      <c r="AN8" s="47" t="s">
        <v>79</v>
      </c>
      <c r="AO8" s="47" t="s">
        <v>79</v>
      </c>
      <c r="AP8" s="47" t="s">
        <v>79</v>
      </c>
      <c r="AQ8" s="47" t="s">
        <v>79</v>
      </c>
      <c r="AR8" s="47" t="s">
        <v>79</v>
      </c>
      <c r="AS8" s="47" t="s">
        <v>79</v>
      </c>
      <c r="AT8" s="47" t="s">
        <v>79</v>
      </c>
      <c r="AU8" s="47" t="s">
        <v>79</v>
      </c>
      <c r="AV8" s="47" t="s">
        <v>79</v>
      </c>
      <c r="AW8" s="47" t="s">
        <v>79</v>
      </c>
      <c r="AX8" s="47" t="s">
        <v>79</v>
      </c>
      <c r="AY8" s="47" t="s">
        <v>79</v>
      </c>
      <c r="AZ8" s="47" t="s">
        <v>79</v>
      </c>
      <c r="BA8" s="47" t="s">
        <v>79</v>
      </c>
      <c r="BB8" s="47" t="s">
        <v>79</v>
      </c>
      <c r="BC8" s="47" t="s">
        <v>79</v>
      </c>
      <c r="BD8" s="47" t="s">
        <v>79</v>
      </c>
      <c r="BE8" s="47" t="s">
        <v>79</v>
      </c>
      <c r="BF8" s="47" t="s">
        <v>79</v>
      </c>
      <c r="BG8" s="47" t="s">
        <v>79</v>
      </c>
      <c r="BH8" s="47" t="s">
        <v>79</v>
      </c>
      <c r="BI8" s="47" t="s">
        <v>79</v>
      </c>
      <c r="BJ8" s="45" t="s">
        <v>79</v>
      </c>
      <c r="BK8" s="45" t="s">
        <v>79</v>
      </c>
      <c r="BL8" s="45" t="s">
        <v>79</v>
      </c>
      <c r="BM8" s="45" t="s">
        <v>79</v>
      </c>
      <c r="BN8" s="45" t="s">
        <v>79</v>
      </c>
      <c r="BO8" s="45" t="s">
        <v>79</v>
      </c>
      <c r="BP8" s="45" t="s">
        <v>79</v>
      </c>
      <c r="BQ8" s="45" t="s">
        <v>79</v>
      </c>
      <c r="BR8" s="45" t="s">
        <v>79</v>
      </c>
      <c r="BS8" s="45" t="s">
        <v>79</v>
      </c>
      <c r="BT8" s="45" t="s">
        <v>79</v>
      </c>
      <c r="BU8" s="45" t="s">
        <v>79</v>
      </c>
      <c r="BV8" s="47" t="s">
        <v>79</v>
      </c>
      <c r="BW8" s="47" t="s">
        <v>79</v>
      </c>
      <c r="BX8" s="47" t="s">
        <v>79</v>
      </c>
      <c r="BY8" s="47" t="s">
        <v>79</v>
      </c>
      <c r="BZ8" s="47" t="s">
        <v>79</v>
      </c>
      <c r="CA8" s="47" t="s">
        <v>79</v>
      </c>
    </row>
    <row r="9" spans="1:79" s="44" customFormat="1" ht="31.5" x14ac:dyDescent="0.25">
      <c r="A9" s="43" t="s">
        <v>11</v>
      </c>
      <c r="B9" s="47">
        <v>4426</v>
      </c>
      <c r="C9" s="47">
        <v>1388</v>
      </c>
      <c r="D9" s="47" t="s">
        <v>79</v>
      </c>
      <c r="E9" s="47">
        <v>69</v>
      </c>
      <c r="F9" s="47">
        <v>1823</v>
      </c>
      <c r="G9" s="47">
        <v>889</v>
      </c>
      <c r="H9" s="47">
        <v>5332</v>
      </c>
      <c r="I9" s="47">
        <v>1343</v>
      </c>
      <c r="J9" s="47" t="s">
        <v>79</v>
      </c>
      <c r="K9" s="47">
        <v>144</v>
      </c>
      <c r="L9" s="47">
        <v>2087</v>
      </c>
      <c r="M9" s="47">
        <v>1507</v>
      </c>
      <c r="N9" s="47">
        <v>5885</v>
      </c>
      <c r="O9" s="47">
        <v>1698</v>
      </c>
      <c r="P9" s="47" t="s">
        <v>79</v>
      </c>
      <c r="Q9" s="47">
        <v>66</v>
      </c>
      <c r="R9" s="47">
        <v>1756</v>
      </c>
      <c r="S9" s="47">
        <v>2172</v>
      </c>
      <c r="T9" s="47">
        <v>10227</v>
      </c>
      <c r="U9" s="47">
        <v>3098</v>
      </c>
      <c r="V9" s="47">
        <v>149</v>
      </c>
      <c r="W9" s="47">
        <v>40</v>
      </c>
      <c r="X9" s="47">
        <v>3565</v>
      </c>
      <c r="Y9" s="47">
        <v>2084</v>
      </c>
      <c r="Z9" s="47">
        <v>4621</v>
      </c>
      <c r="AA9" s="47">
        <v>1539</v>
      </c>
      <c r="AB9" s="47" t="s">
        <v>79</v>
      </c>
      <c r="AC9" s="47">
        <v>14</v>
      </c>
      <c r="AD9" s="47">
        <v>1532</v>
      </c>
      <c r="AE9" s="47">
        <v>1467</v>
      </c>
      <c r="AF9" s="47">
        <v>3648</v>
      </c>
      <c r="AG9" s="47">
        <v>1885</v>
      </c>
      <c r="AH9" s="47" t="s">
        <v>79</v>
      </c>
      <c r="AI9" s="47" t="s">
        <v>80</v>
      </c>
      <c r="AJ9" s="47">
        <v>834</v>
      </c>
      <c r="AK9" s="47">
        <v>905</v>
      </c>
      <c r="AL9" s="47">
        <v>3315</v>
      </c>
      <c r="AM9" s="47">
        <v>1734</v>
      </c>
      <c r="AN9" s="47" t="s">
        <v>79</v>
      </c>
      <c r="AO9" s="47" t="s">
        <v>79</v>
      </c>
      <c r="AP9" s="47">
        <v>759</v>
      </c>
      <c r="AQ9" s="47">
        <v>698</v>
      </c>
      <c r="AR9" s="47">
        <v>2384</v>
      </c>
      <c r="AS9" s="47">
        <v>1395</v>
      </c>
      <c r="AT9" s="47" t="s">
        <v>79</v>
      </c>
      <c r="AU9" s="47" t="s">
        <v>79</v>
      </c>
      <c r="AV9" s="47">
        <v>535</v>
      </c>
      <c r="AW9" s="47">
        <v>418</v>
      </c>
      <c r="AX9" s="47">
        <v>2664</v>
      </c>
      <c r="AY9" s="47">
        <v>1352</v>
      </c>
      <c r="AZ9" s="47" t="s">
        <v>79</v>
      </c>
      <c r="BA9" s="47" t="s">
        <v>79</v>
      </c>
      <c r="BB9" s="47">
        <v>606</v>
      </c>
      <c r="BC9" s="47">
        <v>664</v>
      </c>
      <c r="BD9" s="47">
        <v>2652</v>
      </c>
      <c r="BE9" s="47">
        <v>1307</v>
      </c>
      <c r="BF9" s="47" t="s">
        <v>79</v>
      </c>
      <c r="BG9" s="47" t="s">
        <v>79</v>
      </c>
      <c r="BH9" s="47">
        <v>485</v>
      </c>
      <c r="BI9" s="47">
        <v>836</v>
      </c>
      <c r="BJ9" s="45">
        <v>2644</v>
      </c>
      <c r="BK9" s="45">
        <v>1216</v>
      </c>
      <c r="BL9" s="45" t="s">
        <v>79</v>
      </c>
      <c r="BM9" s="45" t="s">
        <v>79</v>
      </c>
      <c r="BN9" s="45" t="s">
        <v>80</v>
      </c>
      <c r="BO9" s="45">
        <v>1223</v>
      </c>
      <c r="BP9" s="45">
        <v>2672</v>
      </c>
      <c r="BQ9" s="45">
        <v>1168</v>
      </c>
      <c r="BR9" s="45" t="s">
        <v>79</v>
      </c>
      <c r="BS9" s="45" t="s">
        <v>79</v>
      </c>
      <c r="BT9" s="45">
        <v>179</v>
      </c>
      <c r="BU9" s="45">
        <v>1324</v>
      </c>
      <c r="BV9" s="47">
        <v>2839</v>
      </c>
      <c r="BW9" s="47">
        <v>1478</v>
      </c>
      <c r="BX9" s="47" t="s">
        <v>79</v>
      </c>
      <c r="BY9" s="47" t="s">
        <v>79</v>
      </c>
      <c r="BZ9" s="47">
        <v>348</v>
      </c>
      <c r="CA9" s="47">
        <v>1013</v>
      </c>
    </row>
    <row r="10" spans="1:79" s="44" customFormat="1" ht="47.25" x14ac:dyDescent="0.25">
      <c r="A10" s="43" t="s">
        <v>12</v>
      </c>
      <c r="B10" s="47" t="s">
        <v>79</v>
      </c>
      <c r="C10" s="47" t="s">
        <v>79</v>
      </c>
      <c r="D10" s="47" t="s">
        <v>79</v>
      </c>
      <c r="E10" s="47" t="s">
        <v>79</v>
      </c>
      <c r="F10" s="47" t="s">
        <v>79</v>
      </c>
      <c r="G10" s="47" t="s">
        <v>79</v>
      </c>
      <c r="H10" s="47" t="s">
        <v>79</v>
      </c>
      <c r="I10" s="47" t="s">
        <v>79</v>
      </c>
      <c r="J10" s="47" t="s">
        <v>79</v>
      </c>
      <c r="K10" s="47" t="s">
        <v>79</v>
      </c>
      <c r="L10" s="47" t="s">
        <v>79</v>
      </c>
      <c r="M10" s="47" t="s">
        <v>79</v>
      </c>
      <c r="N10" s="47" t="s">
        <v>79</v>
      </c>
      <c r="O10" s="47" t="s">
        <v>79</v>
      </c>
      <c r="P10" s="47" t="s">
        <v>79</v>
      </c>
      <c r="Q10" s="47" t="s">
        <v>79</v>
      </c>
      <c r="R10" s="47" t="s">
        <v>79</v>
      </c>
      <c r="S10" s="47" t="s">
        <v>79</v>
      </c>
      <c r="T10" s="47" t="s">
        <v>79</v>
      </c>
      <c r="U10" s="47" t="s">
        <v>79</v>
      </c>
      <c r="V10" s="47" t="s">
        <v>79</v>
      </c>
      <c r="W10" s="47" t="s">
        <v>79</v>
      </c>
      <c r="X10" s="47" t="s">
        <v>79</v>
      </c>
      <c r="Y10" s="47" t="s">
        <v>79</v>
      </c>
      <c r="Z10" s="47" t="s">
        <v>79</v>
      </c>
      <c r="AA10" s="47" t="s">
        <v>79</v>
      </c>
      <c r="AB10" s="47" t="s">
        <v>79</v>
      </c>
      <c r="AC10" s="47" t="s">
        <v>79</v>
      </c>
      <c r="AD10" s="47" t="s">
        <v>79</v>
      </c>
      <c r="AE10" s="47" t="s">
        <v>79</v>
      </c>
      <c r="AF10" s="47" t="s">
        <v>79</v>
      </c>
      <c r="AG10" s="47" t="s">
        <v>79</v>
      </c>
      <c r="AH10" s="47" t="s">
        <v>79</v>
      </c>
      <c r="AI10" s="47" t="s">
        <v>79</v>
      </c>
      <c r="AJ10" s="47" t="s">
        <v>79</v>
      </c>
      <c r="AK10" s="47" t="s">
        <v>79</v>
      </c>
      <c r="AL10" s="47" t="s">
        <v>79</v>
      </c>
      <c r="AM10" s="47" t="s">
        <v>79</v>
      </c>
      <c r="AN10" s="47" t="s">
        <v>79</v>
      </c>
      <c r="AO10" s="47" t="s">
        <v>79</v>
      </c>
      <c r="AP10" s="47" t="s">
        <v>79</v>
      </c>
      <c r="AQ10" s="47" t="s">
        <v>79</v>
      </c>
      <c r="AR10" s="47" t="s">
        <v>79</v>
      </c>
      <c r="AS10" s="47" t="s">
        <v>79</v>
      </c>
      <c r="AT10" s="47" t="s">
        <v>79</v>
      </c>
      <c r="AU10" s="47" t="s">
        <v>79</v>
      </c>
      <c r="AV10" s="47" t="s">
        <v>79</v>
      </c>
      <c r="AW10" s="47" t="s">
        <v>79</v>
      </c>
      <c r="AX10" s="47" t="s">
        <v>79</v>
      </c>
      <c r="AY10" s="47" t="s">
        <v>79</v>
      </c>
      <c r="AZ10" s="47" t="s">
        <v>79</v>
      </c>
      <c r="BA10" s="47" t="s">
        <v>79</v>
      </c>
      <c r="BB10" s="47" t="s">
        <v>79</v>
      </c>
      <c r="BC10" s="47" t="s">
        <v>79</v>
      </c>
      <c r="BD10" s="47" t="s">
        <v>79</v>
      </c>
      <c r="BE10" s="47" t="s">
        <v>79</v>
      </c>
      <c r="BF10" s="47" t="s">
        <v>79</v>
      </c>
      <c r="BG10" s="47" t="s">
        <v>79</v>
      </c>
      <c r="BH10" s="47" t="s">
        <v>79</v>
      </c>
      <c r="BI10" s="47" t="s">
        <v>79</v>
      </c>
      <c r="BJ10" s="45" t="s">
        <v>80</v>
      </c>
      <c r="BK10" s="45" t="s">
        <v>79</v>
      </c>
      <c r="BL10" s="45" t="s">
        <v>79</v>
      </c>
      <c r="BM10" s="45" t="s">
        <v>79</v>
      </c>
      <c r="BN10" s="45" t="s">
        <v>79</v>
      </c>
      <c r="BO10" s="45" t="s">
        <v>80</v>
      </c>
      <c r="BP10" s="45" t="s">
        <v>80</v>
      </c>
      <c r="BQ10" s="45" t="s">
        <v>79</v>
      </c>
      <c r="BR10" s="45" t="s">
        <v>79</v>
      </c>
      <c r="BS10" s="45" t="s">
        <v>79</v>
      </c>
      <c r="BT10" s="45" t="s">
        <v>80</v>
      </c>
      <c r="BU10" s="45" t="s">
        <v>80</v>
      </c>
      <c r="BV10" s="47" t="s">
        <v>80</v>
      </c>
      <c r="BW10" s="47" t="s">
        <v>79</v>
      </c>
      <c r="BX10" s="47" t="s">
        <v>79</v>
      </c>
      <c r="BY10" s="47" t="s">
        <v>79</v>
      </c>
      <c r="BZ10" s="47" t="s">
        <v>80</v>
      </c>
      <c r="CA10" s="47" t="s">
        <v>80</v>
      </c>
    </row>
    <row r="11" spans="1:79" s="44" customFormat="1" x14ac:dyDescent="0.25">
      <c r="A11" s="43" t="s">
        <v>13</v>
      </c>
      <c r="B11" s="47" t="s">
        <v>79</v>
      </c>
      <c r="C11" s="47" t="s">
        <v>79</v>
      </c>
      <c r="D11" s="47" t="s">
        <v>79</v>
      </c>
      <c r="E11" s="47" t="s">
        <v>79</v>
      </c>
      <c r="F11" s="47" t="s">
        <v>79</v>
      </c>
      <c r="G11" s="47" t="s">
        <v>79</v>
      </c>
      <c r="H11" s="47" t="s">
        <v>79</v>
      </c>
      <c r="I11" s="47" t="s">
        <v>79</v>
      </c>
      <c r="J11" s="47" t="s">
        <v>79</v>
      </c>
      <c r="K11" s="47" t="s">
        <v>79</v>
      </c>
      <c r="L11" s="47" t="s">
        <v>79</v>
      </c>
      <c r="M11" s="47" t="s">
        <v>79</v>
      </c>
      <c r="N11" s="47" t="s">
        <v>79</v>
      </c>
      <c r="O11" s="47" t="s">
        <v>79</v>
      </c>
      <c r="P11" s="47" t="s">
        <v>79</v>
      </c>
      <c r="Q11" s="47" t="s">
        <v>79</v>
      </c>
      <c r="R11" s="47" t="s">
        <v>79</v>
      </c>
      <c r="S11" s="47" t="s">
        <v>79</v>
      </c>
      <c r="T11" s="47" t="s">
        <v>79</v>
      </c>
      <c r="U11" s="47" t="s">
        <v>79</v>
      </c>
      <c r="V11" s="47" t="s">
        <v>79</v>
      </c>
      <c r="W11" s="47" t="s">
        <v>79</v>
      </c>
      <c r="X11" s="47" t="s">
        <v>79</v>
      </c>
      <c r="Y11" s="47" t="s">
        <v>79</v>
      </c>
      <c r="Z11" s="47" t="s">
        <v>79</v>
      </c>
      <c r="AA11" s="47" t="s">
        <v>79</v>
      </c>
      <c r="AB11" s="47" t="s">
        <v>79</v>
      </c>
      <c r="AC11" s="47" t="s">
        <v>79</v>
      </c>
      <c r="AD11" s="47" t="s">
        <v>79</v>
      </c>
      <c r="AE11" s="47" t="s">
        <v>79</v>
      </c>
      <c r="AF11" s="47" t="s">
        <v>79</v>
      </c>
      <c r="AG11" s="47" t="s">
        <v>79</v>
      </c>
      <c r="AH11" s="47" t="s">
        <v>79</v>
      </c>
      <c r="AI11" s="47" t="s">
        <v>79</v>
      </c>
      <c r="AJ11" s="47" t="s">
        <v>79</v>
      </c>
      <c r="AK11" s="47" t="s">
        <v>79</v>
      </c>
      <c r="AL11" s="47" t="s">
        <v>79</v>
      </c>
      <c r="AM11" s="47" t="s">
        <v>79</v>
      </c>
      <c r="AN11" s="47" t="s">
        <v>79</v>
      </c>
      <c r="AO11" s="47" t="s">
        <v>79</v>
      </c>
      <c r="AP11" s="47" t="s">
        <v>79</v>
      </c>
      <c r="AQ11" s="47" t="s">
        <v>79</v>
      </c>
      <c r="AR11" s="47" t="s">
        <v>79</v>
      </c>
      <c r="AS11" s="47" t="s">
        <v>79</v>
      </c>
      <c r="AT11" s="47" t="s">
        <v>79</v>
      </c>
      <c r="AU11" s="47" t="s">
        <v>79</v>
      </c>
      <c r="AV11" s="47" t="s">
        <v>79</v>
      </c>
      <c r="AW11" s="47" t="s">
        <v>79</v>
      </c>
      <c r="AX11" s="47" t="s">
        <v>79</v>
      </c>
      <c r="AY11" s="47" t="s">
        <v>79</v>
      </c>
      <c r="AZ11" s="47" t="s">
        <v>79</v>
      </c>
      <c r="BA11" s="47" t="s">
        <v>79</v>
      </c>
      <c r="BB11" s="47" t="s">
        <v>79</v>
      </c>
      <c r="BC11" s="47" t="s">
        <v>79</v>
      </c>
      <c r="BD11" s="47" t="s">
        <v>79</v>
      </c>
      <c r="BE11" s="47" t="s">
        <v>79</v>
      </c>
      <c r="BF11" s="47" t="s">
        <v>79</v>
      </c>
      <c r="BG11" s="47" t="s">
        <v>79</v>
      </c>
      <c r="BH11" s="47" t="s">
        <v>79</v>
      </c>
      <c r="BI11" s="47" t="s">
        <v>79</v>
      </c>
      <c r="BJ11" s="45" t="s">
        <v>79</v>
      </c>
      <c r="BK11" s="45" t="s">
        <v>79</v>
      </c>
      <c r="BL11" s="45" t="s">
        <v>79</v>
      </c>
      <c r="BM11" s="45" t="s">
        <v>79</v>
      </c>
      <c r="BN11" s="45" t="s">
        <v>79</v>
      </c>
      <c r="BO11" s="45" t="s">
        <v>79</v>
      </c>
      <c r="BP11" s="47" t="s">
        <v>79</v>
      </c>
      <c r="BQ11" s="47" t="s">
        <v>79</v>
      </c>
      <c r="BR11" s="47" t="s">
        <v>79</v>
      </c>
      <c r="BS11" s="47" t="s">
        <v>79</v>
      </c>
      <c r="BT11" s="47" t="s">
        <v>79</v>
      </c>
      <c r="BU11" s="47" t="s">
        <v>79</v>
      </c>
      <c r="BV11" s="47" t="s">
        <v>79</v>
      </c>
      <c r="BW11" s="47" t="s">
        <v>79</v>
      </c>
      <c r="BX11" s="47" t="s">
        <v>79</v>
      </c>
      <c r="BY11" s="47" t="s">
        <v>79</v>
      </c>
      <c r="BZ11" s="47" t="s">
        <v>79</v>
      </c>
      <c r="CA11" s="47" t="s">
        <v>79</v>
      </c>
    </row>
    <row r="12" spans="1:79" s="44" customFormat="1" ht="78.75" x14ac:dyDescent="0.25">
      <c r="A12" s="43" t="s">
        <v>14</v>
      </c>
      <c r="B12" s="47">
        <v>1166</v>
      </c>
      <c r="C12" s="47">
        <v>195</v>
      </c>
      <c r="D12" s="47" t="s">
        <v>79</v>
      </c>
      <c r="E12" s="47" t="s">
        <v>79</v>
      </c>
      <c r="F12" s="47">
        <v>433</v>
      </c>
      <c r="G12" s="47">
        <v>538</v>
      </c>
      <c r="H12" s="47">
        <v>1031</v>
      </c>
      <c r="I12" s="47">
        <v>161</v>
      </c>
      <c r="J12" s="47" t="s">
        <v>79</v>
      </c>
      <c r="K12" s="47" t="s">
        <v>79</v>
      </c>
      <c r="L12" s="47">
        <v>436</v>
      </c>
      <c r="M12" s="47">
        <v>434</v>
      </c>
      <c r="N12" s="47">
        <v>1510</v>
      </c>
      <c r="O12" s="47">
        <v>430</v>
      </c>
      <c r="P12" s="47" t="s">
        <v>79</v>
      </c>
      <c r="Q12" s="47" t="s">
        <v>79</v>
      </c>
      <c r="R12" s="47">
        <v>667</v>
      </c>
      <c r="S12" s="47">
        <v>413</v>
      </c>
      <c r="T12" s="47">
        <v>1434</v>
      </c>
      <c r="U12" s="47">
        <v>485</v>
      </c>
      <c r="V12" s="47" t="s">
        <v>79</v>
      </c>
      <c r="W12" s="47" t="s">
        <v>79</v>
      </c>
      <c r="X12" s="47">
        <v>674</v>
      </c>
      <c r="Y12" s="47">
        <v>275</v>
      </c>
      <c r="Z12" s="47" t="s">
        <v>79</v>
      </c>
      <c r="AA12" s="47" t="s">
        <v>79</v>
      </c>
      <c r="AB12" s="47" t="s">
        <v>79</v>
      </c>
      <c r="AC12" s="47" t="s">
        <v>79</v>
      </c>
      <c r="AD12" s="47" t="s">
        <v>79</v>
      </c>
      <c r="AE12" s="47" t="s">
        <v>79</v>
      </c>
      <c r="AF12" s="47" t="s">
        <v>80</v>
      </c>
      <c r="AG12" s="47" t="s">
        <v>80</v>
      </c>
      <c r="AH12" s="47" t="s">
        <v>79</v>
      </c>
      <c r="AI12" s="47" t="s">
        <v>79</v>
      </c>
      <c r="AJ12" s="47" t="s">
        <v>80</v>
      </c>
      <c r="AK12" s="47" t="s">
        <v>80</v>
      </c>
      <c r="AL12" s="47" t="s">
        <v>79</v>
      </c>
      <c r="AM12" s="47" t="s">
        <v>79</v>
      </c>
      <c r="AN12" s="47" t="s">
        <v>79</v>
      </c>
      <c r="AO12" s="47" t="s">
        <v>79</v>
      </c>
      <c r="AP12" s="47" t="s">
        <v>79</v>
      </c>
      <c r="AQ12" s="47" t="s">
        <v>79</v>
      </c>
      <c r="AR12" s="47" t="s">
        <v>79</v>
      </c>
      <c r="AS12" s="47" t="s">
        <v>79</v>
      </c>
      <c r="AT12" s="47" t="s">
        <v>79</v>
      </c>
      <c r="AU12" s="47" t="s">
        <v>79</v>
      </c>
      <c r="AV12" s="47" t="s">
        <v>79</v>
      </c>
      <c r="AW12" s="47" t="s">
        <v>79</v>
      </c>
      <c r="AX12" s="47" t="s">
        <v>79</v>
      </c>
      <c r="AY12" s="47" t="s">
        <v>79</v>
      </c>
      <c r="AZ12" s="47" t="s">
        <v>79</v>
      </c>
      <c r="BA12" s="47" t="s">
        <v>79</v>
      </c>
      <c r="BB12" s="47" t="s">
        <v>79</v>
      </c>
      <c r="BC12" s="47" t="s">
        <v>79</v>
      </c>
      <c r="BD12" s="47" t="s">
        <v>80</v>
      </c>
      <c r="BE12" s="47" t="s">
        <v>80</v>
      </c>
      <c r="BF12" s="47" t="s">
        <v>79</v>
      </c>
      <c r="BG12" s="47" t="s">
        <v>80</v>
      </c>
      <c r="BH12" s="47" t="s">
        <v>80</v>
      </c>
      <c r="BI12" s="47" t="s">
        <v>80</v>
      </c>
      <c r="BJ12" s="45" t="s">
        <v>79</v>
      </c>
      <c r="BK12" s="45" t="s">
        <v>79</v>
      </c>
      <c r="BL12" s="45" t="s">
        <v>79</v>
      </c>
      <c r="BM12" s="45" t="s">
        <v>79</v>
      </c>
      <c r="BN12" s="45" t="s">
        <v>79</v>
      </c>
      <c r="BO12" s="45" t="s">
        <v>79</v>
      </c>
      <c r="BP12" s="47" t="s">
        <v>79</v>
      </c>
      <c r="BQ12" s="47" t="s">
        <v>79</v>
      </c>
      <c r="BR12" s="47" t="s">
        <v>79</v>
      </c>
      <c r="BS12" s="47" t="s">
        <v>79</v>
      </c>
      <c r="BT12" s="47" t="s">
        <v>79</v>
      </c>
      <c r="BU12" s="47" t="s">
        <v>79</v>
      </c>
      <c r="BV12" s="47" t="s">
        <v>79</v>
      </c>
      <c r="BW12" s="47" t="s">
        <v>79</v>
      </c>
      <c r="BX12" s="47" t="s">
        <v>79</v>
      </c>
      <c r="BY12" s="47" t="s">
        <v>79</v>
      </c>
      <c r="BZ12" s="47" t="s">
        <v>79</v>
      </c>
      <c r="CA12" s="47" t="s">
        <v>79</v>
      </c>
    </row>
    <row r="13" spans="1:79" s="44" customFormat="1" ht="17.25" customHeight="1" x14ac:dyDescent="0.25">
      <c r="A13" s="43" t="s">
        <v>15</v>
      </c>
      <c r="B13" s="47">
        <v>20257</v>
      </c>
      <c r="C13" s="47">
        <v>11644</v>
      </c>
      <c r="D13" s="47">
        <v>1225</v>
      </c>
      <c r="E13" s="47">
        <v>6533</v>
      </c>
      <c r="F13" s="47">
        <v>975</v>
      </c>
      <c r="G13" s="47">
        <v>492</v>
      </c>
      <c r="H13" s="47">
        <v>41740</v>
      </c>
      <c r="I13" s="47">
        <v>31136</v>
      </c>
      <c r="J13" s="47">
        <v>937</v>
      </c>
      <c r="K13" s="47">
        <v>7297</v>
      </c>
      <c r="L13" s="47">
        <v>1662</v>
      </c>
      <c r="M13" s="47">
        <v>1066</v>
      </c>
      <c r="N13" s="47">
        <v>44855</v>
      </c>
      <c r="O13" s="47">
        <v>32875</v>
      </c>
      <c r="P13" s="47" t="s">
        <v>79</v>
      </c>
      <c r="Q13" s="47">
        <v>7878</v>
      </c>
      <c r="R13" s="47">
        <v>2287</v>
      </c>
      <c r="S13" s="47">
        <v>1318</v>
      </c>
      <c r="T13" s="47">
        <v>43280</v>
      </c>
      <c r="U13" s="47">
        <v>32129</v>
      </c>
      <c r="V13" s="47" t="s">
        <v>79</v>
      </c>
      <c r="W13" s="47">
        <v>7053</v>
      </c>
      <c r="X13" s="47">
        <v>2236</v>
      </c>
      <c r="Y13" s="47">
        <v>1413</v>
      </c>
      <c r="Z13" s="47">
        <v>41893</v>
      </c>
      <c r="AA13" s="47">
        <v>30875</v>
      </c>
      <c r="AB13" s="47" t="s">
        <v>79</v>
      </c>
      <c r="AC13" s="47">
        <v>6527</v>
      </c>
      <c r="AD13" s="47">
        <v>2470</v>
      </c>
      <c r="AE13" s="47">
        <v>1279</v>
      </c>
      <c r="AF13" s="47">
        <v>40398</v>
      </c>
      <c r="AG13" s="47">
        <v>30246</v>
      </c>
      <c r="AH13" s="47" t="s">
        <v>79</v>
      </c>
      <c r="AI13" s="47">
        <v>5716</v>
      </c>
      <c r="AJ13" s="47">
        <v>2511</v>
      </c>
      <c r="AK13" s="47">
        <v>1463</v>
      </c>
      <c r="AL13" s="47">
        <v>39672</v>
      </c>
      <c r="AM13" s="47">
        <v>28426</v>
      </c>
      <c r="AN13" s="47" t="s">
        <v>79</v>
      </c>
      <c r="AO13" s="47">
        <v>5454</v>
      </c>
      <c r="AP13" s="47">
        <v>3508</v>
      </c>
      <c r="AQ13" s="47">
        <v>2284</v>
      </c>
      <c r="AR13" s="47">
        <v>36793</v>
      </c>
      <c r="AS13" s="47">
        <v>25874</v>
      </c>
      <c r="AT13" s="47" t="s">
        <v>79</v>
      </c>
      <c r="AU13" s="47">
        <v>5203</v>
      </c>
      <c r="AV13" s="47">
        <v>3788</v>
      </c>
      <c r="AW13" s="47">
        <v>1928</v>
      </c>
      <c r="AX13" s="47">
        <v>35043</v>
      </c>
      <c r="AY13" s="47">
        <v>25415</v>
      </c>
      <c r="AZ13" s="47" t="s">
        <v>79</v>
      </c>
      <c r="BA13" s="47">
        <v>4664</v>
      </c>
      <c r="BB13" s="47">
        <v>3017</v>
      </c>
      <c r="BC13" s="47">
        <v>1479</v>
      </c>
      <c r="BD13" s="47">
        <v>29280</v>
      </c>
      <c r="BE13" s="47">
        <v>22222</v>
      </c>
      <c r="BF13" s="47" t="s">
        <v>79</v>
      </c>
      <c r="BG13" s="47">
        <v>3714</v>
      </c>
      <c r="BH13" s="47">
        <v>3055</v>
      </c>
      <c r="BI13" s="47">
        <v>269</v>
      </c>
      <c r="BJ13" s="45">
        <v>27216</v>
      </c>
      <c r="BK13" s="45">
        <v>20993</v>
      </c>
      <c r="BL13" s="45" t="s">
        <v>79</v>
      </c>
      <c r="BM13" s="45" t="s">
        <v>80</v>
      </c>
      <c r="BN13" s="45">
        <v>2529</v>
      </c>
      <c r="BO13" s="45" t="s">
        <v>80</v>
      </c>
      <c r="BP13" s="47">
        <v>26978</v>
      </c>
      <c r="BQ13" s="47">
        <v>20136</v>
      </c>
      <c r="BR13" s="45" t="s">
        <v>79</v>
      </c>
      <c r="BS13" s="47">
        <v>2580</v>
      </c>
      <c r="BT13" s="47">
        <v>2094</v>
      </c>
      <c r="BU13" s="47">
        <v>2049</v>
      </c>
      <c r="BV13" s="47">
        <v>32118</v>
      </c>
      <c r="BW13" s="47">
        <v>20358</v>
      </c>
      <c r="BX13" s="47" t="s">
        <v>79</v>
      </c>
      <c r="BY13" s="47" t="s">
        <v>80</v>
      </c>
      <c r="BZ13" s="47">
        <v>3492</v>
      </c>
      <c r="CA13" s="47">
        <v>1740</v>
      </c>
    </row>
    <row r="14" spans="1:79" s="44" customFormat="1" x14ac:dyDescent="0.25">
      <c r="A14" s="43" t="s">
        <v>16</v>
      </c>
      <c r="B14" s="47">
        <v>34092</v>
      </c>
      <c r="C14" s="47">
        <v>10606</v>
      </c>
      <c r="D14" s="47" t="s">
        <v>79</v>
      </c>
      <c r="E14" s="47">
        <v>296</v>
      </c>
      <c r="F14" s="47">
        <v>1670</v>
      </c>
      <c r="G14" s="47">
        <v>21357</v>
      </c>
      <c r="H14" s="47">
        <v>25265</v>
      </c>
      <c r="I14" s="47">
        <v>8798</v>
      </c>
      <c r="J14" s="47" t="s">
        <v>79</v>
      </c>
      <c r="K14" s="47">
        <v>296</v>
      </c>
      <c r="L14" s="47">
        <v>909</v>
      </c>
      <c r="M14" s="47">
        <v>15190</v>
      </c>
      <c r="N14" s="47">
        <v>31082</v>
      </c>
      <c r="O14" s="47">
        <v>7554</v>
      </c>
      <c r="P14" s="47" t="s">
        <v>79</v>
      </c>
      <c r="Q14" s="47" t="s">
        <v>79</v>
      </c>
      <c r="R14" s="47">
        <v>1731</v>
      </c>
      <c r="S14" s="47">
        <v>21597</v>
      </c>
      <c r="T14" s="47">
        <v>44526</v>
      </c>
      <c r="U14" s="47">
        <v>9131</v>
      </c>
      <c r="V14" s="47" t="s">
        <v>79</v>
      </c>
      <c r="W14" s="47" t="s">
        <v>79</v>
      </c>
      <c r="X14" s="47">
        <v>1486</v>
      </c>
      <c r="Y14" s="47">
        <v>33803</v>
      </c>
      <c r="Z14" s="47">
        <v>66963</v>
      </c>
      <c r="AA14" s="47">
        <v>8979</v>
      </c>
      <c r="AB14" s="47" t="s">
        <v>79</v>
      </c>
      <c r="AC14" s="47" t="s">
        <v>79</v>
      </c>
      <c r="AD14" s="47">
        <v>2927</v>
      </c>
      <c r="AE14" s="47">
        <v>54804</v>
      </c>
      <c r="AF14" s="47">
        <v>67116</v>
      </c>
      <c r="AG14" s="47">
        <v>8083</v>
      </c>
      <c r="AH14" s="47" t="s">
        <v>79</v>
      </c>
      <c r="AI14" s="47">
        <v>62</v>
      </c>
      <c r="AJ14" s="47">
        <v>4422</v>
      </c>
      <c r="AK14" s="47">
        <v>54437</v>
      </c>
      <c r="AL14" s="47">
        <v>64204</v>
      </c>
      <c r="AM14" s="47">
        <v>8758</v>
      </c>
      <c r="AN14" s="47" t="s">
        <v>79</v>
      </c>
      <c r="AO14" s="47">
        <v>56</v>
      </c>
      <c r="AP14" s="47">
        <v>4636</v>
      </c>
      <c r="AQ14" s="47">
        <v>50681</v>
      </c>
      <c r="AR14" s="47">
        <v>131606</v>
      </c>
      <c r="AS14" s="47">
        <v>30425</v>
      </c>
      <c r="AT14" s="47" t="s">
        <v>79</v>
      </c>
      <c r="AU14" s="47">
        <v>186</v>
      </c>
      <c r="AV14" s="47">
        <v>12270</v>
      </c>
      <c r="AW14" s="47">
        <v>88553</v>
      </c>
      <c r="AX14" s="47">
        <v>148518</v>
      </c>
      <c r="AY14" s="47">
        <v>29541</v>
      </c>
      <c r="AZ14" s="47" t="s">
        <v>79</v>
      </c>
      <c r="BA14" s="47">
        <v>1344</v>
      </c>
      <c r="BB14" s="47">
        <v>38824</v>
      </c>
      <c r="BC14" s="47">
        <v>77665</v>
      </c>
      <c r="BD14" s="47">
        <v>249792</v>
      </c>
      <c r="BE14" s="47">
        <v>39717</v>
      </c>
      <c r="BF14" s="47" t="s">
        <v>79</v>
      </c>
      <c r="BG14" s="47">
        <v>19667</v>
      </c>
      <c r="BH14" s="47">
        <v>82819</v>
      </c>
      <c r="BI14" s="47">
        <v>107525</v>
      </c>
      <c r="BJ14" s="45">
        <v>307250</v>
      </c>
      <c r="BK14" s="45">
        <v>40458</v>
      </c>
      <c r="BL14" s="45" t="s">
        <v>79</v>
      </c>
      <c r="BM14" s="45">
        <v>9066</v>
      </c>
      <c r="BN14" s="45">
        <v>147384</v>
      </c>
      <c r="BO14" s="45">
        <v>110283</v>
      </c>
      <c r="BP14" s="47">
        <v>297278</v>
      </c>
      <c r="BQ14" s="47">
        <v>49250</v>
      </c>
      <c r="BR14" s="47" t="s">
        <v>79</v>
      </c>
      <c r="BS14" s="47">
        <v>11148</v>
      </c>
      <c r="BT14" s="47">
        <v>132544</v>
      </c>
      <c r="BU14" s="47">
        <v>104210</v>
      </c>
      <c r="BV14" s="47">
        <v>398197</v>
      </c>
      <c r="BW14" s="47">
        <v>47969</v>
      </c>
      <c r="BX14" s="47">
        <v>2102</v>
      </c>
      <c r="BY14" s="47">
        <v>125468</v>
      </c>
      <c r="BZ14" s="47">
        <v>125806</v>
      </c>
      <c r="CA14" s="47">
        <v>98794</v>
      </c>
    </row>
    <row r="15" spans="1:79" s="44" customFormat="1" ht="31.5" customHeight="1" x14ac:dyDescent="0.25">
      <c r="A15" s="43" t="s">
        <v>17</v>
      </c>
      <c r="B15" s="47">
        <v>136166</v>
      </c>
      <c r="C15" s="47">
        <v>40731</v>
      </c>
      <c r="D15" s="47">
        <v>1216</v>
      </c>
      <c r="E15" s="47">
        <v>159</v>
      </c>
      <c r="F15" s="47">
        <v>79051</v>
      </c>
      <c r="G15" s="47">
        <v>7548</v>
      </c>
      <c r="H15" s="47">
        <v>168222</v>
      </c>
      <c r="I15" s="47">
        <v>66490</v>
      </c>
      <c r="J15" s="47">
        <v>432</v>
      </c>
      <c r="K15" s="47">
        <v>147</v>
      </c>
      <c r="L15" s="47">
        <v>85392</v>
      </c>
      <c r="M15" s="47">
        <v>7748</v>
      </c>
      <c r="N15" s="47">
        <v>315000</v>
      </c>
      <c r="O15" s="47">
        <v>205523</v>
      </c>
      <c r="P15" s="47">
        <v>320</v>
      </c>
      <c r="Q15" s="47">
        <v>37</v>
      </c>
      <c r="R15" s="47">
        <v>87609</v>
      </c>
      <c r="S15" s="47">
        <v>9786</v>
      </c>
      <c r="T15" s="47">
        <v>547939</v>
      </c>
      <c r="U15" s="47">
        <v>430924</v>
      </c>
      <c r="V15" s="47">
        <v>400</v>
      </c>
      <c r="W15" s="47" t="s">
        <v>79</v>
      </c>
      <c r="X15" s="47">
        <v>87499</v>
      </c>
      <c r="Y15" s="47">
        <v>14618</v>
      </c>
      <c r="Z15" s="47">
        <v>601763</v>
      </c>
      <c r="AA15" s="47">
        <v>466750</v>
      </c>
      <c r="AB15" s="47">
        <v>400</v>
      </c>
      <c r="AC15" s="47" t="s">
        <v>79</v>
      </c>
      <c r="AD15" s="47">
        <v>101266</v>
      </c>
      <c r="AE15" s="47">
        <v>16343</v>
      </c>
      <c r="AF15" s="47">
        <v>872052</v>
      </c>
      <c r="AG15" s="47">
        <v>692445</v>
      </c>
      <c r="AH15" s="47">
        <v>396</v>
      </c>
      <c r="AI15" s="47" t="s">
        <v>79</v>
      </c>
      <c r="AJ15" s="47">
        <v>141589</v>
      </c>
      <c r="AK15" s="47">
        <v>16842</v>
      </c>
      <c r="AL15" s="47">
        <v>947304</v>
      </c>
      <c r="AM15" s="47">
        <v>737887</v>
      </c>
      <c r="AN15" s="47">
        <v>60</v>
      </c>
      <c r="AO15" s="47">
        <v>4467</v>
      </c>
      <c r="AP15" s="47">
        <v>162968</v>
      </c>
      <c r="AQ15" s="47">
        <v>18214</v>
      </c>
      <c r="AR15" s="47">
        <v>1085108</v>
      </c>
      <c r="AS15" s="47">
        <v>827685</v>
      </c>
      <c r="AT15" s="47">
        <v>20</v>
      </c>
      <c r="AU15" s="47">
        <v>18482</v>
      </c>
      <c r="AV15" s="47">
        <v>182461</v>
      </c>
      <c r="AW15" s="47">
        <v>23228</v>
      </c>
      <c r="AX15" s="47">
        <v>1326069</v>
      </c>
      <c r="AY15" s="47">
        <v>993115</v>
      </c>
      <c r="AZ15" s="47">
        <v>3830</v>
      </c>
      <c r="BA15" s="47">
        <v>22412</v>
      </c>
      <c r="BB15" s="47">
        <v>218913</v>
      </c>
      <c r="BC15" s="47">
        <v>29205</v>
      </c>
      <c r="BD15" s="47">
        <v>9026</v>
      </c>
      <c r="BE15" s="47" t="s">
        <v>79</v>
      </c>
      <c r="BF15" s="47" t="s">
        <v>79</v>
      </c>
      <c r="BG15" s="47" t="s">
        <v>79</v>
      </c>
      <c r="BH15" s="47">
        <v>837</v>
      </c>
      <c r="BI15" s="47">
        <v>8189</v>
      </c>
      <c r="BJ15" s="45">
        <v>15503</v>
      </c>
      <c r="BK15" s="45" t="s">
        <v>80</v>
      </c>
      <c r="BL15" s="45" t="s">
        <v>79</v>
      </c>
      <c r="BM15" s="45" t="s">
        <v>79</v>
      </c>
      <c r="BN15" s="45" t="s">
        <v>80</v>
      </c>
      <c r="BO15" s="45">
        <v>13121</v>
      </c>
      <c r="BP15" s="47">
        <v>15777</v>
      </c>
      <c r="BQ15" s="47" t="s">
        <v>80</v>
      </c>
      <c r="BR15" s="47" t="s">
        <v>79</v>
      </c>
      <c r="BS15" s="47" t="s">
        <v>79</v>
      </c>
      <c r="BT15" s="47">
        <v>615</v>
      </c>
      <c r="BU15" s="47">
        <v>13157</v>
      </c>
      <c r="BV15" s="47">
        <v>13457</v>
      </c>
      <c r="BW15" s="47" t="s">
        <v>80</v>
      </c>
      <c r="BX15" s="47" t="s">
        <v>79</v>
      </c>
      <c r="BY15" s="47" t="s">
        <v>79</v>
      </c>
      <c r="BZ15" s="47">
        <v>1006</v>
      </c>
      <c r="CA15" s="47">
        <v>11269</v>
      </c>
    </row>
    <row r="16" spans="1:79" s="44" customFormat="1" ht="47.25" x14ac:dyDescent="0.25">
      <c r="A16" s="43" t="s">
        <v>18</v>
      </c>
      <c r="B16" s="47">
        <v>26502094</v>
      </c>
      <c r="C16" s="47">
        <v>6855307</v>
      </c>
      <c r="D16" s="47">
        <v>6739393</v>
      </c>
      <c r="E16" s="47">
        <v>19587670</v>
      </c>
      <c r="F16" s="47">
        <v>46603</v>
      </c>
      <c r="G16" s="47">
        <v>8560</v>
      </c>
      <c r="H16" s="47">
        <v>21693077</v>
      </c>
      <c r="I16" s="47">
        <v>7225254</v>
      </c>
      <c r="J16" s="47">
        <v>7097970</v>
      </c>
      <c r="K16" s="47">
        <v>14416555</v>
      </c>
      <c r="L16" s="47">
        <v>38081</v>
      </c>
      <c r="M16" s="47">
        <v>9070</v>
      </c>
      <c r="N16" s="47">
        <v>9334090</v>
      </c>
      <c r="O16" s="47">
        <v>8769850</v>
      </c>
      <c r="P16" s="47">
        <v>7661872</v>
      </c>
      <c r="Q16" s="47">
        <v>425700</v>
      </c>
      <c r="R16" s="47">
        <v>40280</v>
      </c>
      <c r="S16" s="47">
        <v>8962</v>
      </c>
      <c r="T16" s="47">
        <v>8796901</v>
      </c>
      <c r="U16" s="47">
        <v>8443464</v>
      </c>
      <c r="V16" s="47">
        <v>7371890</v>
      </c>
      <c r="W16" s="47">
        <v>201779</v>
      </c>
      <c r="X16" s="47">
        <v>62895</v>
      </c>
      <c r="Y16" s="47">
        <v>12266</v>
      </c>
      <c r="Z16" s="47">
        <v>8928167</v>
      </c>
      <c r="AA16" s="47">
        <v>8356445</v>
      </c>
      <c r="AB16" s="47">
        <v>7283633</v>
      </c>
      <c r="AC16" s="47">
        <v>277727</v>
      </c>
      <c r="AD16" s="47">
        <v>64801</v>
      </c>
      <c r="AE16" s="47">
        <v>12110</v>
      </c>
      <c r="AF16" s="47">
        <v>3534633</v>
      </c>
      <c r="AG16" s="47">
        <v>3050823</v>
      </c>
      <c r="AH16" s="47">
        <v>1035996</v>
      </c>
      <c r="AI16" s="47">
        <v>245734</v>
      </c>
      <c r="AJ16" s="47">
        <v>175171</v>
      </c>
      <c r="AK16" s="47">
        <v>29150</v>
      </c>
      <c r="AL16" s="47">
        <v>3739189</v>
      </c>
      <c r="AM16" s="47">
        <v>3258561</v>
      </c>
      <c r="AN16" s="47">
        <v>1334224</v>
      </c>
      <c r="AO16" s="47">
        <v>203388</v>
      </c>
      <c r="AP16" s="47">
        <v>202521</v>
      </c>
      <c r="AQ16" s="47">
        <v>38500</v>
      </c>
      <c r="AR16" s="47">
        <v>1384145</v>
      </c>
      <c r="AS16" s="47">
        <v>1185242</v>
      </c>
      <c r="AT16" s="47" t="s">
        <v>79</v>
      </c>
      <c r="AU16" s="47">
        <v>25828</v>
      </c>
      <c r="AV16" s="47">
        <v>111944</v>
      </c>
      <c r="AW16" s="47">
        <v>37955</v>
      </c>
      <c r="AX16" s="47">
        <v>1304254</v>
      </c>
      <c r="AY16" s="47">
        <v>1120512</v>
      </c>
      <c r="AZ16" s="47" t="s">
        <v>79</v>
      </c>
      <c r="BA16" s="47">
        <v>24704</v>
      </c>
      <c r="BB16" s="47">
        <v>109633</v>
      </c>
      <c r="BC16" s="47">
        <v>31447</v>
      </c>
      <c r="BD16" s="47">
        <v>1351867</v>
      </c>
      <c r="BE16" s="47">
        <v>1063580</v>
      </c>
      <c r="BF16" s="47" t="s">
        <v>79</v>
      </c>
      <c r="BG16" s="47">
        <v>119822</v>
      </c>
      <c r="BH16" s="47">
        <v>118874</v>
      </c>
      <c r="BI16" s="47">
        <v>25254</v>
      </c>
      <c r="BJ16" s="45">
        <v>1397563</v>
      </c>
      <c r="BK16" s="45">
        <v>1095775</v>
      </c>
      <c r="BL16" s="45" t="s">
        <v>80</v>
      </c>
      <c r="BM16" s="45">
        <v>131111</v>
      </c>
      <c r="BN16" s="45">
        <v>130199</v>
      </c>
      <c r="BO16" s="45">
        <v>20775</v>
      </c>
      <c r="BP16" s="47">
        <v>1586172</v>
      </c>
      <c r="BQ16" s="47">
        <v>1248874</v>
      </c>
      <c r="BR16" s="47">
        <v>666</v>
      </c>
      <c r="BS16" s="47">
        <v>147743</v>
      </c>
      <c r="BT16" s="47">
        <v>155597</v>
      </c>
      <c r="BU16" s="47">
        <v>20308</v>
      </c>
      <c r="BV16" s="47">
        <v>560960</v>
      </c>
      <c r="BW16" s="47">
        <v>287337</v>
      </c>
      <c r="BX16" s="47">
        <v>272</v>
      </c>
      <c r="BY16" s="47">
        <v>95621</v>
      </c>
      <c r="BZ16" s="47">
        <v>146586</v>
      </c>
      <c r="CA16" s="47">
        <v>29500</v>
      </c>
    </row>
    <row r="17" spans="1:79" s="44" customFormat="1" ht="63" x14ac:dyDescent="0.25">
      <c r="A17" s="43" t="s">
        <v>19</v>
      </c>
      <c r="B17" s="47">
        <v>5092238</v>
      </c>
      <c r="C17" s="47">
        <v>4084030</v>
      </c>
      <c r="D17" s="47">
        <v>126054</v>
      </c>
      <c r="E17" s="47">
        <v>108715</v>
      </c>
      <c r="F17" s="47">
        <v>585835</v>
      </c>
      <c r="G17" s="47">
        <v>141712</v>
      </c>
      <c r="H17" s="47">
        <v>6995752</v>
      </c>
      <c r="I17" s="47">
        <v>4051997</v>
      </c>
      <c r="J17" s="47">
        <v>235043</v>
      </c>
      <c r="K17" s="47">
        <v>1959512</v>
      </c>
      <c r="L17" s="47">
        <v>602122</v>
      </c>
      <c r="M17" s="47">
        <v>184730</v>
      </c>
      <c r="N17" s="47">
        <v>19684734</v>
      </c>
      <c r="O17" s="47">
        <v>4256053</v>
      </c>
      <c r="P17" s="47">
        <v>931931</v>
      </c>
      <c r="Q17" s="47">
        <v>14057591</v>
      </c>
      <c r="R17" s="47">
        <v>941090</v>
      </c>
      <c r="S17" s="47">
        <v>240782</v>
      </c>
      <c r="T17" s="47">
        <v>21607169</v>
      </c>
      <c r="U17" s="47">
        <v>5003014</v>
      </c>
      <c r="V17" s="47">
        <v>918873</v>
      </c>
      <c r="W17" s="47">
        <v>14797799</v>
      </c>
      <c r="X17" s="47">
        <v>1171334</v>
      </c>
      <c r="Y17" s="47">
        <v>385923</v>
      </c>
      <c r="Z17" s="47">
        <v>19648783</v>
      </c>
      <c r="AA17" s="47">
        <v>5296628</v>
      </c>
      <c r="AB17" s="47">
        <v>986136</v>
      </c>
      <c r="AC17" s="47">
        <v>12366314</v>
      </c>
      <c r="AD17" s="47">
        <v>1327136</v>
      </c>
      <c r="AE17" s="47">
        <v>406363</v>
      </c>
      <c r="AF17" s="47">
        <v>13530429</v>
      </c>
      <c r="AG17" s="47">
        <v>3733549</v>
      </c>
      <c r="AH17" s="47">
        <v>184069</v>
      </c>
      <c r="AI17" s="47">
        <v>8028298</v>
      </c>
      <c r="AJ17" s="47">
        <v>1261228</v>
      </c>
      <c r="AK17" s="47">
        <v>400063</v>
      </c>
      <c r="AL17" s="47">
        <v>11134787</v>
      </c>
      <c r="AM17" s="47">
        <v>3535294</v>
      </c>
      <c r="AN17" s="47">
        <v>336533</v>
      </c>
      <c r="AO17" s="47">
        <v>5801962</v>
      </c>
      <c r="AP17" s="47">
        <v>1212507</v>
      </c>
      <c r="AQ17" s="47">
        <v>456061</v>
      </c>
      <c r="AR17" s="47">
        <v>10333753</v>
      </c>
      <c r="AS17" s="47">
        <v>3711055</v>
      </c>
      <c r="AT17" s="47">
        <v>253266</v>
      </c>
      <c r="AU17" s="47">
        <v>4621545</v>
      </c>
      <c r="AV17" s="47">
        <v>1423928</v>
      </c>
      <c r="AW17" s="47">
        <v>444910</v>
      </c>
      <c r="AX17" s="47">
        <v>10490802</v>
      </c>
      <c r="AY17" s="47">
        <v>3887171</v>
      </c>
      <c r="AZ17" s="47">
        <v>444138</v>
      </c>
      <c r="BA17" s="47">
        <v>4169307</v>
      </c>
      <c r="BB17" s="47">
        <v>1710650</v>
      </c>
      <c r="BC17" s="47">
        <v>529130</v>
      </c>
      <c r="BD17" s="47">
        <v>9346012</v>
      </c>
      <c r="BE17" s="47">
        <v>3263038</v>
      </c>
      <c r="BF17" s="47">
        <v>431883</v>
      </c>
      <c r="BG17" s="47">
        <v>3817858</v>
      </c>
      <c r="BH17" s="47">
        <v>1520862</v>
      </c>
      <c r="BI17" s="47">
        <v>580749</v>
      </c>
      <c r="BJ17" s="45">
        <v>9309825</v>
      </c>
      <c r="BK17" s="45">
        <v>3166563</v>
      </c>
      <c r="BL17" s="45">
        <v>613144</v>
      </c>
      <c r="BM17" s="45">
        <v>3935224</v>
      </c>
      <c r="BN17" s="45">
        <v>1546773</v>
      </c>
      <c r="BO17" s="45">
        <v>505112</v>
      </c>
      <c r="BP17" s="47">
        <v>8272689</v>
      </c>
      <c r="BQ17" s="47">
        <v>3104371</v>
      </c>
      <c r="BR17" s="47">
        <v>503667</v>
      </c>
      <c r="BS17" s="47">
        <v>3337449</v>
      </c>
      <c r="BT17" s="47">
        <v>1165571</v>
      </c>
      <c r="BU17" s="47">
        <v>484052</v>
      </c>
      <c r="BV17" s="47">
        <v>13696329</v>
      </c>
      <c r="BW17" s="47">
        <v>5877784</v>
      </c>
      <c r="BX17" s="47">
        <v>1884596</v>
      </c>
      <c r="BY17" s="47">
        <v>5702253</v>
      </c>
      <c r="BZ17" s="47">
        <v>1388993</v>
      </c>
      <c r="CA17" s="47">
        <v>548503</v>
      </c>
    </row>
    <row r="18" spans="1:79" s="44" customFormat="1" x14ac:dyDescent="0.25">
      <c r="A18" s="43" t="s">
        <v>20</v>
      </c>
      <c r="B18" s="47">
        <v>2568349</v>
      </c>
      <c r="C18" s="47">
        <v>2281637</v>
      </c>
      <c r="D18" s="47">
        <v>565103</v>
      </c>
      <c r="E18" s="47">
        <v>40739</v>
      </c>
      <c r="F18" s="47">
        <v>146804</v>
      </c>
      <c r="G18" s="47">
        <v>32461</v>
      </c>
      <c r="H18" s="47">
        <v>2270344</v>
      </c>
      <c r="I18" s="47">
        <v>2014483</v>
      </c>
      <c r="J18" s="47">
        <v>473232</v>
      </c>
      <c r="K18" s="47">
        <v>44117</v>
      </c>
      <c r="L18" s="47">
        <v>119186</v>
      </c>
      <c r="M18" s="47">
        <v>26483</v>
      </c>
      <c r="N18" s="47">
        <v>2338503</v>
      </c>
      <c r="O18" s="47">
        <v>2070804</v>
      </c>
      <c r="P18" s="47">
        <v>464587</v>
      </c>
      <c r="Q18" s="47">
        <v>40847</v>
      </c>
      <c r="R18" s="47">
        <v>124403</v>
      </c>
      <c r="S18" s="47">
        <v>26414</v>
      </c>
      <c r="T18" s="47">
        <v>2727836</v>
      </c>
      <c r="U18" s="47">
        <v>2398481</v>
      </c>
      <c r="V18" s="47">
        <v>575579</v>
      </c>
      <c r="W18" s="47">
        <v>47820</v>
      </c>
      <c r="X18" s="47">
        <v>143481</v>
      </c>
      <c r="Y18" s="47">
        <v>39392</v>
      </c>
      <c r="Z18" s="47">
        <v>2586864</v>
      </c>
      <c r="AA18" s="47">
        <v>2249015</v>
      </c>
      <c r="AB18" s="47">
        <v>499491</v>
      </c>
      <c r="AC18" s="47">
        <v>46102</v>
      </c>
      <c r="AD18" s="47">
        <v>158910</v>
      </c>
      <c r="AE18" s="47">
        <v>41278</v>
      </c>
      <c r="AF18" s="47">
        <v>1767976</v>
      </c>
      <c r="AG18" s="47">
        <v>1486183</v>
      </c>
      <c r="AH18" s="47">
        <v>473323</v>
      </c>
      <c r="AI18" s="47">
        <v>44029</v>
      </c>
      <c r="AJ18" s="47">
        <v>162611</v>
      </c>
      <c r="AK18" s="47">
        <v>39986</v>
      </c>
      <c r="AL18" s="47">
        <v>1751552</v>
      </c>
      <c r="AM18" s="47">
        <v>1447832</v>
      </c>
      <c r="AN18" s="47">
        <v>462525</v>
      </c>
      <c r="AO18" s="47">
        <v>40956</v>
      </c>
      <c r="AP18" s="47">
        <v>179063</v>
      </c>
      <c r="AQ18" s="47">
        <v>52489</v>
      </c>
      <c r="AR18" s="47">
        <v>1833301</v>
      </c>
      <c r="AS18" s="47">
        <v>1539611</v>
      </c>
      <c r="AT18" s="47">
        <v>503219</v>
      </c>
      <c r="AU18" s="47">
        <v>40791</v>
      </c>
      <c r="AV18" s="47">
        <v>178411</v>
      </c>
      <c r="AW18" s="47">
        <v>48709</v>
      </c>
      <c r="AX18" s="47">
        <v>1704842</v>
      </c>
      <c r="AY18" s="47">
        <v>1413012</v>
      </c>
      <c r="AZ18" s="47">
        <v>487733</v>
      </c>
      <c r="BA18" s="47">
        <v>34228</v>
      </c>
      <c r="BB18" s="47">
        <v>181474</v>
      </c>
      <c r="BC18" s="47">
        <v>47057</v>
      </c>
      <c r="BD18" s="47">
        <v>1979897</v>
      </c>
      <c r="BE18" s="47">
        <v>1664458</v>
      </c>
      <c r="BF18" s="47">
        <v>469411</v>
      </c>
      <c r="BG18" s="47">
        <v>45510</v>
      </c>
      <c r="BH18" s="47">
        <v>182048</v>
      </c>
      <c r="BI18" s="47">
        <v>56544</v>
      </c>
      <c r="BJ18" s="45">
        <v>2436245</v>
      </c>
      <c r="BK18" s="45">
        <v>2072229</v>
      </c>
      <c r="BL18" s="45">
        <v>462493</v>
      </c>
      <c r="BM18" s="45">
        <v>47870</v>
      </c>
      <c r="BN18" s="45">
        <v>201920</v>
      </c>
      <c r="BO18" s="45">
        <v>80528</v>
      </c>
      <c r="BP18" s="47">
        <v>2692118</v>
      </c>
      <c r="BQ18" s="47">
        <v>2294524</v>
      </c>
      <c r="BR18" s="47">
        <v>447038</v>
      </c>
      <c r="BS18" s="47">
        <v>87997</v>
      </c>
      <c r="BT18" s="47">
        <v>203635</v>
      </c>
      <c r="BU18" s="47">
        <v>65878</v>
      </c>
      <c r="BV18" s="47">
        <v>3614481</v>
      </c>
      <c r="BW18" s="47">
        <v>3143553</v>
      </c>
      <c r="BX18" s="47">
        <v>442306</v>
      </c>
      <c r="BY18" s="47">
        <v>107570</v>
      </c>
      <c r="BZ18" s="47">
        <v>245450</v>
      </c>
      <c r="CA18" s="47">
        <v>66964</v>
      </c>
    </row>
    <row r="19" spans="1:79" s="44" customFormat="1" ht="47.25" customHeight="1" x14ac:dyDescent="0.25">
      <c r="A19" s="43" t="s">
        <v>21</v>
      </c>
      <c r="B19" s="47">
        <v>1136905</v>
      </c>
      <c r="C19" s="47">
        <v>968074</v>
      </c>
      <c r="D19" s="47">
        <v>33428</v>
      </c>
      <c r="E19" s="47">
        <v>16425</v>
      </c>
      <c r="F19" s="47">
        <v>108121</v>
      </c>
      <c r="G19" s="47">
        <v>31607</v>
      </c>
      <c r="H19" s="47">
        <v>1074076</v>
      </c>
      <c r="I19" s="47">
        <v>896411</v>
      </c>
      <c r="J19" s="47">
        <v>53952</v>
      </c>
      <c r="K19" s="47">
        <v>18770</v>
      </c>
      <c r="L19" s="47">
        <v>103877</v>
      </c>
      <c r="M19" s="47">
        <v>35116</v>
      </c>
      <c r="N19" s="47">
        <v>1102012</v>
      </c>
      <c r="O19" s="47">
        <v>870536</v>
      </c>
      <c r="P19" s="47">
        <v>44219</v>
      </c>
      <c r="Q19" s="47">
        <v>17846</v>
      </c>
      <c r="R19" s="47">
        <v>151867</v>
      </c>
      <c r="S19" s="47">
        <v>44392</v>
      </c>
      <c r="T19" s="47">
        <v>1534225</v>
      </c>
      <c r="U19" s="47">
        <v>1217329</v>
      </c>
      <c r="V19" s="47">
        <v>190378</v>
      </c>
      <c r="W19" s="47">
        <v>24284</v>
      </c>
      <c r="X19" s="47">
        <v>215986</v>
      </c>
      <c r="Y19" s="47">
        <v>59027</v>
      </c>
      <c r="Z19" s="47">
        <v>1537580</v>
      </c>
      <c r="AA19" s="47">
        <v>1186191</v>
      </c>
      <c r="AB19" s="47">
        <v>190120</v>
      </c>
      <c r="AC19" s="47">
        <v>22730</v>
      </c>
      <c r="AD19" s="47">
        <v>247366</v>
      </c>
      <c r="AE19" s="47">
        <v>64023</v>
      </c>
      <c r="AF19" s="47">
        <v>1474677</v>
      </c>
      <c r="AG19" s="47">
        <v>1141072</v>
      </c>
      <c r="AH19" s="47">
        <v>197092</v>
      </c>
      <c r="AI19" s="47">
        <v>22579</v>
      </c>
      <c r="AJ19" s="47">
        <v>229171</v>
      </c>
      <c r="AK19" s="47">
        <v>69991</v>
      </c>
      <c r="AL19" s="47">
        <v>1902588</v>
      </c>
      <c r="AM19" s="47">
        <v>1405570</v>
      </c>
      <c r="AN19" s="47">
        <v>146008</v>
      </c>
      <c r="AO19" s="47">
        <v>25111</v>
      </c>
      <c r="AP19" s="47">
        <v>390458</v>
      </c>
      <c r="AQ19" s="47">
        <v>64150</v>
      </c>
      <c r="AR19" s="47">
        <v>1995521</v>
      </c>
      <c r="AS19" s="47">
        <v>1385248</v>
      </c>
      <c r="AT19" s="47">
        <v>124082</v>
      </c>
      <c r="AU19" s="47">
        <v>22532</v>
      </c>
      <c r="AV19" s="47">
        <v>504569</v>
      </c>
      <c r="AW19" s="47">
        <v>64510</v>
      </c>
      <c r="AX19" s="47">
        <v>2789341</v>
      </c>
      <c r="AY19" s="47">
        <v>1539519</v>
      </c>
      <c r="AZ19" s="47">
        <v>213529</v>
      </c>
      <c r="BA19" s="47">
        <v>70808</v>
      </c>
      <c r="BB19" s="47">
        <v>1076981</v>
      </c>
      <c r="BC19" s="47">
        <v>82448</v>
      </c>
      <c r="BD19" s="47">
        <v>4226990</v>
      </c>
      <c r="BE19" s="47">
        <v>1879480</v>
      </c>
      <c r="BF19" s="47">
        <v>247392</v>
      </c>
      <c r="BG19" s="47">
        <v>50933</v>
      </c>
      <c r="BH19" s="47">
        <v>2170062</v>
      </c>
      <c r="BI19" s="47">
        <v>100711</v>
      </c>
      <c r="BJ19" s="45">
        <v>4305021</v>
      </c>
      <c r="BK19" s="45">
        <v>1849139</v>
      </c>
      <c r="BL19" s="45">
        <v>243156</v>
      </c>
      <c r="BM19" s="45">
        <v>50837</v>
      </c>
      <c r="BN19" s="45">
        <v>2277055</v>
      </c>
      <c r="BO19" s="45">
        <v>108655</v>
      </c>
      <c r="BP19" s="47">
        <v>3860947</v>
      </c>
      <c r="BQ19" s="47">
        <v>1758904</v>
      </c>
      <c r="BR19" s="47">
        <v>246313</v>
      </c>
      <c r="BS19" s="47">
        <v>45902</v>
      </c>
      <c r="BT19" s="47">
        <v>1952035</v>
      </c>
      <c r="BU19" s="47">
        <v>69470</v>
      </c>
      <c r="BV19" s="47">
        <v>3532655</v>
      </c>
      <c r="BW19" s="47">
        <v>1742706</v>
      </c>
      <c r="BX19" s="47">
        <v>240870</v>
      </c>
      <c r="BY19" s="47">
        <v>42478</v>
      </c>
      <c r="BZ19" s="47">
        <v>1651287</v>
      </c>
      <c r="CA19" s="47">
        <v>58677</v>
      </c>
    </row>
    <row r="20" spans="1:79" s="44" customFormat="1" ht="47.25" x14ac:dyDescent="0.25">
      <c r="A20" s="43" t="s">
        <v>22</v>
      </c>
      <c r="B20" s="47">
        <v>155671</v>
      </c>
      <c r="C20" s="47">
        <v>109335</v>
      </c>
      <c r="D20" s="47">
        <v>146</v>
      </c>
      <c r="E20" s="47">
        <v>5011</v>
      </c>
      <c r="F20" s="47">
        <v>18124</v>
      </c>
      <c r="G20" s="47">
        <v>12275</v>
      </c>
      <c r="H20" s="47">
        <v>120325</v>
      </c>
      <c r="I20" s="47">
        <v>75177</v>
      </c>
      <c r="J20" s="47">
        <v>78</v>
      </c>
      <c r="K20" s="47">
        <v>3384</v>
      </c>
      <c r="L20" s="47">
        <v>17111</v>
      </c>
      <c r="M20" s="47">
        <v>11764</v>
      </c>
      <c r="N20" s="47">
        <v>216828</v>
      </c>
      <c r="O20" s="47">
        <v>168587</v>
      </c>
      <c r="P20" s="47">
        <v>85</v>
      </c>
      <c r="Q20" s="47">
        <v>3175</v>
      </c>
      <c r="R20" s="47">
        <v>19687</v>
      </c>
      <c r="S20" s="47">
        <v>12746</v>
      </c>
      <c r="T20" s="47">
        <v>309083</v>
      </c>
      <c r="U20" s="47">
        <v>167464</v>
      </c>
      <c r="V20" s="47">
        <v>120</v>
      </c>
      <c r="W20" s="47">
        <v>72798</v>
      </c>
      <c r="X20" s="47">
        <v>27129</v>
      </c>
      <c r="Y20" s="47">
        <v>25093</v>
      </c>
      <c r="Z20" s="47">
        <v>353125</v>
      </c>
      <c r="AA20" s="47">
        <v>207334</v>
      </c>
      <c r="AB20" s="47">
        <v>112</v>
      </c>
      <c r="AC20" s="47">
        <v>73511</v>
      </c>
      <c r="AD20" s="47">
        <v>32414</v>
      </c>
      <c r="AE20" s="47">
        <v>22374</v>
      </c>
      <c r="AF20" s="47">
        <v>323912</v>
      </c>
      <c r="AG20" s="47">
        <v>198298</v>
      </c>
      <c r="AH20" s="47">
        <v>2014</v>
      </c>
      <c r="AI20" s="47">
        <v>72548</v>
      </c>
      <c r="AJ20" s="47">
        <v>23431</v>
      </c>
      <c r="AK20" s="47">
        <v>20479</v>
      </c>
      <c r="AL20" s="47">
        <v>375377</v>
      </c>
      <c r="AM20" s="47">
        <v>230231</v>
      </c>
      <c r="AN20" s="47">
        <v>1973</v>
      </c>
      <c r="AO20" s="47">
        <v>71102</v>
      </c>
      <c r="AP20" s="47">
        <v>30639</v>
      </c>
      <c r="AQ20" s="47">
        <v>25684</v>
      </c>
      <c r="AR20" s="47">
        <v>799920</v>
      </c>
      <c r="AS20" s="47">
        <v>569859</v>
      </c>
      <c r="AT20" s="47">
        <v>12001</v>
      </c>
      <c r="AU20" s="47">
        <v>107678</v>
      </c>
      <c r="AV20" s="47">
        <v>77719</v>
      </c>
      <c r="AW20" s="47">
        <v>22651</v>
      </c>
      <c r="AX20" s="47">
        <v>947834</v>
      </c>
      <c r="AY20" s="47">
        <v>598134</v>
      </c>
      <c r="AZ20" s="47">
        <v>10823</v>
      </c>
      <c r="BA20" s="47">
        <v>199243</v>
      </c>
      <c r="BB20" s="47">
        <v>91144</v>
      </c>
      <c r="BC20" s="47">
        <v>38600</v>
      </c>
      <c r="BD20" s="47">
        <v>949637</v>
      </c>
      <c r="BE20" s="47">
        <v>588758</v>
      </c>
      <c r="BF20" s="47">
        <v>10458</v>
      </c>
      <c r="BG20" s="47">
        <v>197746</v>
      </c>
      <c r="BH20" s="47">
        <v>86832</v>
      </c>
      <c r="BI20" s="47">
        <v>49294</v>
      </c>
      <c r="BJ20" s="45">
        <v>999705</v>
      </c>
      <c r="BK20" s="45">
        <v>631876</v>
      </c>
      <c r="BL20" s="45">
        <v>8229</v>
      </c>
      <c r="BM20" s="45">
        <v>180215</v>
      </c>
      <c r="BN20" s="45">
        <v>107186</v>
      </c>
      <c r="BO20" s="45">
        <v>48259</v>
      </c>
      <c r="BP20" s="47">
        <v>1107418</v>
      </c>
      <c r="BQ20" s="47">
        <v>747570</v>
      </c>
      <c r="BR20" s="47">
        <v>17990</v>
      </c>
      <c r="BS20" s="47">
        <v>193103</v>
      </c>
      <c r="BT20" s="47">
        <v>96349</v>
      </c>
      <c r="BU20" s="47">
        <v>37280</v>
      </c>
      <c r="BV20" s="47">
        <v>1368569</v>
      </c>
      <c r="BW20" s="47">
        <v>759243</v>
      </c>
      <c r="BX20" s="47">
        <v>20354</v>
      </c>
      <c r="BY20" s="47">
        <v>408180</v>
      </c>
      <c r="BZ20" s="47">
        <v>113568</v>
      </c>
      <c r="CA20" s="47">
        <v>28935</v>
      </c>
    </row>
    <row r="21" spans="1:79" s="44" customFormat="1" ht="36" customHeight="1" x14ac:dyDescent="0.25">
      <c r="A21" s="43" t="s">
        <v>23</v>
      </c>
      <c r="B21" s="45" t="s">
        <v>79</v>
      </c>
      <c r="C21" s="45" t="s">
        <v>79</v>
      </c>
      <c r="D21" s="45" t="s">
        <v>79</v>
      </c>
      <c r="E21" s="45" t="s">
        <v>79</v>
      </c>
      <c r="F21" s="45" t="s">
        <v>79</v>
      </c>
      <c r="G21" s="45" t="s">
        <v>79</v>
      </c>
      <c r="H21" s="45" t="s">
        <v>79</v>
      </c>
      <c r="I21" s="45" t="s">
        <v>79</v>
      </c>
      <c r="J21" s="45" t="s">
        <v>79</v>
      </c>
      <c r="K21" s="45" t="s">
        <v>79</v>
      </c>
      <c r="L21" s="45" t="s">
        <v>79</v>
      </c>
      <c r="M21" s="45" t="s">
        <v>79</v>
      </c>
      <c r="N21" s="45" t="s">
        <v>79</v>
      </c>
      <c r="O21" s="45" t="s">
        <v>79</v>
      </c>
      <c r="P21" s="45" t="s">
        <v>79</v>
      </c>
      <c r="Q21" s="45" t="s">
        <v>79</v>
      </c>
      <c r="R21" s="45" t="s">
        <v>79</v>
      </c>
      <c r="S21" s="45" t="s">
        <v>79</v>
      </c>
      <c r="T21" s="45" t="s">
        <v>79</v>
      </c>
      <c r="U21" s="45" t="s">
        <v>79</v>
      </c>
      <c r="V21" s="45" t="s">
        <v>79</v>
      </c>
      <c r="W21" s="45" t="s">
        <v>79</v>
      </c>
      <c r="X21" s="45" t="s">
        <v>79</v>
      </c>
      <c r="Y21" s="45" t="s">
        <v>79</v>
      </c>
      <c r="Z21" s="45" t="s">
        <v>79</v>
      </c>
      <c r="AA21" s="45" t="s">
        <v>79</v>
      </c>
      <c r="AB21" s="45" t="s">
        <v>79</v>
      </c>
      <c r="AC21" s="45" t="s">
        <v>79</v>
      </c>
      <c r="AD21" s="45" t="s">
        <v>79</v>
      </c>
      <c r="AE21" s="45" t="s">
        <v>79</v>
      </c>
      <c r="AF21" s="46" t="s">
        <v>79</v>
      </c>
      <c r="AG21" s="47" t="s">
        <v>79</v>
      </c>
      <c r="AH21" s="47" t="s">
        <v>79</v>
      </c>
      <c r="AI21" s="47" t="s">
        <v>79</v>
      </c>
      <c r="AJ21" s="47" t="s">
        <v>79</v>
      </c>
      <c r="AK21" s="47" t="s">
        <v>79</v>
      </c>
      <c r="AL21" s="47" t="s">
        <v>79</v>
      </c>
      <c r="AM21" s="47" t="s">
        <v>79</v>
      </c>
      <c r="AN21" s="47" t="s">
        <v>79</v>
      </c>
      <c r="AO21" s="47" t="s">
        <v>79</v>
      </c>
      <c r="AP21" s="47" t="s">
        <v>79</v>
      </c>
      <c r="AQ21" s="47" t="s">
        <v>79</v>
      </c>
      <c r="AR21" s="47" t="s">
        <v>79</v>
      </c>
      <c r="AS21" s="47" t="s">
        <v>79</v>
      </c>
      <c r="AT21" s="47" t="s">
        <v>79</v>
      </c>
      <c r="AU21" s="47" t="s">
        <v>79</v>
      </c>
      <c r="AV21" s="47" t="s">
        <v>79</v>
      </c>
      <c r="AW21" s="47" t="s">
        <v>79</v>
      </c>
      <c r="AX21" s="47" t="s">
        <v>79</v>
      </c>
      <c r="AY21" s="47" t="s">
        <v>79</v>
      </c>
      <c r="AZ21" s="47" t="s">
        <v>79</v>
      </c>
      <c r="BA21" s="47" t="s">
        <v>79</v>
      </c>
      <c r="BB21" s="47" t="s">
        <v>79</v>
      </c>
      <c r="BC21" s="47" t="s">
        <v>79</v>
      </c>
      <c r="BD21" s="47" t="s">
        <v>79</v>
      </c>
      <c r="BE21" s="47" t="s">
        <v>79</v>
      </c>
      <c r="BF21" s="47" t="s">
        <v>79</v>
      </c>
      <c r="BG21" s="47" t="s">
        <v>79</v>
      </c>
      <c r="BH21" s="47" t="s">
        <v>79</v>
      </c>
      <c r="BI21" s="47" t="s">
        <v>79</v>
      </c>
      <c r="BJ21" s="45" t="s">
        <v>79</v>
      </c>
      <c r="BK21" s="45" t="s">
        <v>79</v>
      </c>
      <c r="BL21" s="45" t="s">
        <v>79</v>
      </c>
      <c r="BM21" s="45" t="s">
        <v>79</v>
      </c>
      <c r="BN21" s="45" t="s">
        <v>79</v>
      </c>
      <c r="BO21" s="45" t="s">
        <v>79</v>
      </c>
      <c r="BP21" s="47" t="s">
        <v>79</v>
      </c>
      <c r="BQ21" s="47" t="s">
        <v>79</v>
      </c>
      <c r="BR21" s="47" t="s">
        <v>79</v>
      </c>
      <c r="BS21" s="47" t="s">
        <v>79</v>
      </c>
      <c r="BT21" s="47" t="s">
        <v>79</v>
      </c>
      <c r="BU21" s="47" t="s">
        <v>79</v>
      </c>
      <c r="BV21" s="47" t="s">
        <v>79</v>
      </c>
      <c r="BW21" s="47" t="s">
        <v>79</v>
      </c>
      <c r="BX21" s="47" t="s">
        <v>79</v>
      </c>
      <c r="BY21" s="47" t="s">
        <v>79</v>
      </c>
      <c r="BZ21" s="47" t="s">
        <v>79</v>
      </c>
      <c r="CA21" s="47" t="s">
        <v>79</v>
      </c>
    </row>
    <row r="23" spans="1:79" x14ac:dyDescent="0.25">
      <c r="A23" s="2" t="s">
        <v>85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R2" sqref="AR2"/>
    </sheetView>
  </sheetViews>
  <sheetFormatPr defaultColWidth="9.140625" defaultRowHeight="15.75" x14ac:dyDescent="0.25"/>
  <cols>
    <col min="1" max="1" width="38.85546875" style="34" customWidth="1"/>
    <col min="2" max="2" width="17.28515625" style="2" bestFit="1" customWidth="1"/>
    <col min="3" max="6" width="16" style="2" bestFit="1" customWidth="1"/>
    <col min="7" max="7" width="16.28515625" style="2" customWidth="1"/>
    <col min="8" max="8" width="17.28515625" style="2" bestFit="1" customWidth="1"/>
    <col min="9" max="12" width="16" style="2" bestFit="1" customWidth="1"/>
    <col min="13" max="13" width="16.140625" style="2" customWidth="1"/>
    <col min="14" max="14" width="17.28515625" style="2" bestFit="1" customWidth="1"/>
    <col min="15" max="18" width="16" style="2" bestFit="1" customWidth="1"/>
    <col min="19" max="19" width="16" style="2" customWidth="1"/>
    <col min="20" max="20" width="17.28515625" style="2" bestFit="1" customWidth="1"/>
    <col min="21" max="24" width="16" style="2" bestFit="1" customWidth="1"/>
    <col min="25" max="25" width="16.140625" style="2" customWidth="1"/>
    <col min="26" max="26" width="17.42578125" style="2" customWidth="1"/>
    <col min="27" max="27" width="17.28515625" style="2" customWidth="1"/>
    <col min="28" max="31" width="16.7109375" style="2" customWidth="1"/>
    <col min="32" max="33" width="17.28515625" style="2" customWidth="1"/>
    <col min="34" max="34" width="14" style="2" customWidth="1"/>
    <col min="35" max="37" width="17.28515625" style="2" customWidth="1"/>
    <col min="38" max="38" width="17.5703125" style="2" customWidth="1"/>
    <col min="39" max="39" width="16.28515625" style="2" customWidth="1"/>
    <col min="40" max="40" width="13.140625" style="2" customWidth="1"/>
    <col min="41" max="41" width="16.28515625" style="2" customWidth="1"/>
    <col min="42" max="42" width="17.85546875" style="2" customWidth="1"/>
    <col min="43" max="43" width="18.5703125" style="2" customWidth="1"/>
    <col min="44" max="16384" width="9.140625" style="2"/>
  </cols>
  <sheetData>
    <row r="1" spans="1:43" ht="33" customHeight="1" x14ac:dyDescent="0.25">
      <c r="A1" s="31" t="s">
        <v>3</v>
      </c>
      <c r="B1" s="24"/>
      <c r="C1" s="24"/>
      <c r="D1" s="24"/>
      <c r="E1" s="24"/>
      <c r="F1" s="24"/>
      <c r="G1" s="24"/>
      <c r="H1" s="22"/>
      <c r="I1" s="24"/>
      <c r="J1" s="24"/>
      <c r="K1" s="24"/>
      <c r="L1" s="24"/>
      <c r="M1" s="24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43" x14ac:dyDescent="0.25">
      <c r="A2" s="78" t="s">
        <v>77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43" x14ac:dyDescent="0.25">
      <c r="A3" s="81"/>
      <c r="B3" s="77">
        <v>2017</v>
      </c>
      <c r="C3" s="77"/>
      <c r="D3" s="77"/>
      <c r="E3" s="77"/>
      <c r="F3" s="77"/>
      <c r="G3" s="77"/>
      <c r="H3" s="77">
        <v>2018</v>
      </c>
      <c r="I3" s="77"/>
      <c r="J3" s="77"/>
      <c r="K3" s="77"/>
      <c r="L3" s="77"/>
      <c r="M3" s="77"/>
      <c r="N3" s="77">
        <v>2019</v>
      </c>
      <c r="O3" s="77"/>
      <c r="P3" s="77"/>
      <c r="Q3" s="77"/>
      <c r="R3" s="77"/>
      <c r="S3" s="77"/>
      <c r="T3" s="77">
        <v>2020</v>
      </c>
      <c r="U3" s="77"/>
      <c r="V3" s="77"/>
      <c r="W3" s="77"/>
      <c r="X3" s="77"/>
      <c r="Y3" s="77"/>
      <c r="Z3" s="77">
        <v>2021</v>
      </c>
      <c r="AA3" s="77"/>
      <c r="AB3" s="77"/>
      <c r="AC3" s="77"/>
      <c r="AD3" s="77"/>
      <c r="AE3" s="77"/>
      <c r="AF3" s="77">
        <v>2022</v>
      </c>
      <c r="AG3" s="77"/>
      <c r="AH3" s="77"/>
      <c r="AI3" s="77"/>
      <c r="AJ3" s="77"/>
      <c r="AK3" s="77"/>
      <c r="AL3" s="77">
        <v>2023</v>
      </c>
      <c r="AM3" s="77"/>
      <c r="AN3" s="77"/>
      <c r="AO3" s="77"/>
      <c r="AP3" s="77"/>
      <c r="AQ3" s="77"/>
    </row>
    <row r="4" spans="1:43" ht="47.25" x14ac:dyDescent="0.25">
      <c r="A4" s="81"/>
      <c r="B4" s="14" t="s">
        <v>24</v>
      </c>
      <c r="C4" s="14" t="s">
        <v>31</v>
      </c>
      <c r="D4" s="25" t="s">
        <v>75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25" t="s">
        <v>75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25" t="s">
        <v>75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25" t="s">
        <v>75</v>
      </c>
      <c r="W4" s="14" t="s">
        <v>26</v>
      </c>
      <c r="X4" s="14" t="s">
        <v>27</v>
      </c>
      <c r="Y4" s="14" t="s">
        <v>28</v>
      </c>
      <c r="Z4" s="26" t="s">
        <v>24</v>
      </c>
      <c r="AA4" s="26" t="s">
        <v>31</v>
      </c>
      <c r="AB4" s="26" t="s">
        <v>75</v>
      </c>
      <c r="AC4" s="26" t="s">
        <v>26</v>
      </c>
      <c r="AD4" s="26" t="s">
        <v>27</v>
      </c>
      <c r="AE4" s="26" t="s">
        <v>28</v>
      </c>
      <c r="AF4" s="56" t="s">
        <v>24</v>
      </c>
      <c r="AG4" s="56" t="s">
        <v>31</v>
      </c>
      <c r="AH4" s="56" t="s">
        <v>75</v>
      </c>
      <c r="AI4" s="56" t="s">
        <v>26</v>
      </c>
      <c r="AJ4" s="56" t="s">
        <v>27</v>
      </c>
      <c r="AK4" s="56" t="s">
        <v>28</v>
      </c>
      <c r="AL4" s="59" t="s">
        <v>24</v>
      </c>
      <c r="AM4" s="59" t="s">
        <v>31</v>
      </c>
      <c r="AN4" s="59" t="s">
        <v>75</v>
      </c>
      <c r="AO4" s="59" t="s">
        <v>26</v>
      </c>
      <c r="AP4" s="59" t="s">
        <v>27</v>
      </c>
      <c r="AQ4" s="59" t="s">
        <v>28</v>
      </c>
    </row>
    <row r="5" spans="1:43" s="1" customFormat="1" ht="31.5" x14ac:dyDescent="0.25">
      <c r="A5" s="32" t="s">
        <v>30</v>
      </c>
      <c r="B5" s="49">
        <v>30143110</v>
      </c>
      <c r="C5" s="49">
        <v>17079840</v>
      </c>
      <c r="D5" s="49">
        <v>7185687</v>
      </c>
      <c r="E5" s="49">
        <v>7233680</v>
      </c>
      <c r="F5" s="49">
        <v>4415193</v>
      </c>
      <c r="G5" s="49">
        <v>1068678</v>
      </c>
      <c r="H5" s="48">
        <v>30059432</v>
      </c>
      <c r="I5" s="48">
        <v>17650098</v>
      </c>
      <c r="J5" s="48">
        <v>7927989</v>
      </c>
      <c r="K5" s="48">
        <v>6916222</v>
      </c>
      <c r="L5" s="48">
        <f xml:space="preserve"> 5476804-M5</f>
        <v>4250049</v>
      </c>
      <c r="M5" s="48">
        <v>1226755</v>
      </c>
      <c r="N5" s="48">
        <v>31446568</v>
      </c>
      <c r="O5" s="48">
        <v>18318891</v>
      </c>
      <c r="P5" s="48">
        <v>7851202</v>
      </c>
      <c r="Q5" s="48">
        <v>6948451</v>
      </c>
      <c r="R5" s="48">
        <f xml:space="preserve"> 6162981-S5</f>
        <v>4624799</v>
      </c>
      <c r="S5" s="48">
        <v>1538182</v>
      </c>
      <c r="T5" s="60">
        <v>36089993</v>
      </c>
      <c r="U5" s="60">
        <v>21259721</v>
      </c>
      <c r="V5" s="60">
        <v>10587860</v>
      </c>
      <c r="W5" s="60">
        <v>7501114</v>
      </c>
      <c r="X5" s="60">
        <f xml:space="preserve"> 7111831-Y5</f>
        <v>5411596</v>
      </c>
      <c r="Y5" s="60">
        <v>1700235</v>
      </c>
      <c r="Z5" s="61">
        <v>40279127</v>
      </c>
      <c r="AA5" s="61">
        <v>23210992</v>
      </c>
      <c r="AB5" s="61">
        <v>10836496</v>
      </c>
      <c r="AC5" s="61">
        <v>7899713</v>
      </c>
      <c r="AD5" s="61">
        <v>6759581</v>
      </c>
      <c r="AE5" s="61">
        <v>2189043</v>
      </c>
      <c r="AF5" s="61">
        <v>43463914</v>
      </c>
      <c r="AG5" s="61">
        <v>24543673</v>
      </c>
      <c r="AH5" s="61">
        <v>11760597</v>
      </c>
      <c r="AI5" s="61">
        <v>9104753</v>
      </c>
      <c r="AJ5" s="61">
        <v>7417299</v>
      </c>
      <c r="AK5" s="61">
        <v>2133891</v>
      </c>
      <c r="AL5" s="61">
        <v>50001648</v>
      </c>
      <c r="AM5" s="61">
        <v>26301206</v>
      </c>
      <c r="AN5" s="61">
        <v>12745696</v>
      </c>
      <c r="AO5" s="61">
        <v>11419441</v>
      </c>
      <c r="AP5" s="61">
        <v>8925739</v>
      </c>
      <c r="AQ5" s="61">
        <v>2914148</v>
      </c>
    </row>
    <row r="6" spans="1:43" ht="46.5" customHeight="1" x14ac:dyDescent="0.25">
      <c r="A6" s="33" t="s">
        <v>56</v>
      </c>
      <c r="B6" s="62">
        <v>644258</v>
      </c>
      <c r="C6" s="62">
        <v>35299</v>
      </c>
      <c r="D6" s="63" t="s">
        <v>79</v>
      </c>
      <c r="E6" s="62">
        <v>497233</v>
      </c>
      <c r="F6" s="62">
        <v>51350</v>
      </c>
      <c r="G6" s="62">
        <v>59603</v>
      </c>
      <c r="H6" s="64">
        <v>622109</v>
      </c>
      <c r="I6" s="63">
        <v>35450</v>
      </c>
      <c r="J6" s="63" t="s">
        <v>79</v>
      </c>
      <c r="K6" s="63">
        <v>474471</v>
      </c>
      <c r="L6" s="63">
        <f xml:space="preserve"> 112188-M6</f>
        <v>60202</v>
      </c>
      <c r="M6" s="63">
        <v>51986</v>
      </c>
      <c r="N6" s="63">
        <v>660513</v>
      </c>
      <c r="O6" s="63">
        <v>35438</v>
      </c>
      <c r="P6" s="63" t="s">
        <v>79</v>
      </c>
      <c r="Q6" s="63">
        <v>479662</v>
      </c>
      <c r="R6" s="63">
        <f xml:space="preserve"> 145413-S6</f>
        <v>82150</v>
      </c>
      <c r="S6" s="63">
        <v>63263</v>
      </c>
      <c r="T6" s="62">
        <v>675608</v>
      </c>
      <c r="U6" s="62">
        <v>40054</v>
      </c>
      <c r="V6" s="63" t="s">
        <v>79</v>
      </c>
      <c r="W6" s="62">
        <v>445400</v>
      </c>
      <c r="X6" s="62">
        <f xml:space="preserve"> 190154-Y6</f>
        <v>118738</v>
      </c>
      <c r="Y6" s="62">
        <v>71416</v>
      </c>
      <c r="Z6" s="65">
        <v>728165</v>
      </c>
      <c r="AA6" s="65">
        <v>38972</v>
      </c>
      <c r="AB6" s="65" t="s">
        <v>79</v>
      </c>
      <c r="AC6" s="65">
        <v>487422</v>
      </c>
      <c r="AD6" s="65">
        <v>133056</v>
      </c>
      <c r="AE6" s="65">
        <v>68715</v>
      </c>
      <c r="AF6" s="65">
        <v>771223</v>
      </c>
      <c r="AG6" s="65">
        <v>37970</v>
      </c>
      <c r="AH6" s="65" t="s">
        <v>79</v>
      </c>
      <c r="AI6" s="65">
        <v>512771</v>
      </c>
      <c r="AJ6" s="65">
        <v>163763</v>
      </c>
      <c r="AK6" s="65">
        <v>55920</v>
      </c>
      <c r="AL6" s="65">
        <v>448697</v>
      </c>
      <c r="AM6" s="65">
        <v>33310</v>
      </c>
      <c r="AN6" s="65" t="s">
        <v>79</v>
      </c>
      <c r="AO6" s="65">
        <v>236751</v>
      </c>
      <c r="AP6" s="65">
        <v>133333</v>
      </c>
      <c r="AQ6" s="65">
        <v>45303</v>
      </c>
    </row>
    <row r="7" spans="1:43" ht="31.5" x14ac:dyDescent="0.25">
      <c r="A7" s="33" t="s">
        <v>57</v>
      </c>
      <c r="B7" s="63" t="s">
        <v>79</v>
      </c>
      <c r="C7" s="63" t="s">
        <v>79</v>
      </c>
      <c r="D7" s="63" t="s">
        <v>79</v>
      </c>
      <c r="E7" s="63" t="s">
        <v>79</v>
      </c>
      <c r="F7" s="63" t="s">
        <v>79</v>
      </c>
      <c r="G7" s="63" t="s">
        <v>79</v>
      </c>
      <c r="H7" s="63" t="s">
        <v>79</v>
      </c>
      <c r="I7" s="63" t="s">
        <v>79</v>
      </c>
      <c r="J7" s="63" t="s">
        <v>79</v>
      </c>
      <c r="K7" s="63" t="s">
        <v>79</v>
      </c>
      <c r="L7" s="63" t="s">
        <v>79</v>
      </c>
      <c r="M7" s="63" t="s">
        <v>79</v>
      </c>
      <c r="N7" s="64" t="s">
        <v>79</v>
      </c>
      <c r="O7" s="64" t="s">
        <v>79</v>
      </c>
      <c r="P7" s="64" t="s">
        <v>79</v>
      </c>
      <c r="Q7" s="64" t="s">
        <v>79</v>
      </c>
      <c r="R7" s="64" t="s">
        <v>79</v>
      </c>
      <c r="S7" s="64" t="s">
        <v>79</v>
      </c>
      <c r="T7" s="63" t="s">
        <v>79</v>
      </c>
      <c r="U7" s="63" t="s">
        <v>79</v>
      </c>
      <c r="V7" s="63" t="s">
        <v>79</v>
      </c>
      <c r="W7" s="63" t="s">
        <v>79</v>
      </c>
      <c r="X7" s="63" t="s">
        <v>79</v>
      </c>
      <c r="Y7" s="63" t="s">
        <v>79</v>
      </c>
      <c r="Z7" s="65" t="s">
        <v>79</v>
      </c>
      <c r="AA7" s="65" t="s">
        <v>79</v>
      </c>
      <c r="AB7" s="65" t="s">
        <v>79</v>
      </c>
      <c r="AC7" s="65" t="s">
        <v>79</v>
      </c>
      <c r="AD7" s="65" t="s">
        <v>79</v>
      </c>
      <c r="AE7" s="65" t="s">
        <v>79</v>
      </c>
      <c r="AF7" s="65" t="s">
        <v>79</v>
      </c>
      <c r="AG7" s="65" t="s">
        <v>79</v>
      </c>
      <c r="AH7" s="65" t="s">
        <v>79</v>
      </c>
      <c r="AI7" s="65" t="s">
        <v>79</v>
      </c>
      <c r="AJ7" s="65" t="s">
        <v>79</v>
      </c>
      <c r="AK7" s="65" t="s">
        <v>79</v>
      </c>
      <c r="AL7" s="65" t="s">
        <v>79</v>
      </c>
      <c r="AM7" s="65" t="s">
        <v>79</v>
      </c>
      <c r="AN7" s="65" t="s">
        <v>79</v>
      </c>
      <c r="AO7" s="65" t="s">
        <v>79</v>
      </c>
      <c r="AP7" s="65" t="s">
        <v>79</v>
      </c>
      <c r="AQ7" s="65" t="s">
        <v>79</v>
      </c>
    </row>
    <row r="8" spans="1:43" ht="31.5" x14ac:dyDescent="0.25">
      <c r="A8" s="33" t="s">
        <v>58</v>
      </c>
      <c r="B8" s="63" t="s">
        <v>79</v>
      </c>
      <c r="C8" s="63" t="s">
        <v>79</v>
      </c>
      <c r="D8" s="63" t="s">
        <v>79</v>
      </c>
      <c r="E8" s="63" t="s">
        <v>79</v>
      </c>
      <c r="F8" s="63" t="s">
        <v>79</v>
      </c>
      <c r="G8" s="63" t="s">
        <v>79</v>
      </c>
      <c r="H8" s="63" t="s">
        <v>79</v>
      </c>
      <c r="I8" s="63" t="s">
        <v>79</v>
      </c>
      <c r="J8" s="63" t="s">
        <v>79</v>
      </c>
      <c r="K8" s="63" t="s">
        <v>79</v>
      </c>
      <c r="L8" s="63" t="s">
        <v>79</v>
      </c>
      <c r="M8" s="63" t="s">
        <v>79</v>
      </c>
      <c r="N8" s="64" t="s">
        <v>79</v>
      </c>
      <c r="O8" s="64" t="s">
        <v>79</v>
      </c>
      <c r="P8" s="64" t="s">
        <v>79</v>
      </c>
      <c r="Q8" s="64" t="s">
        <v>79</v>
      </c>
      <c r="R8" s="64" t="s">
        <v>79</v>
      </c>
      <c r="S8" s="64" t="s">
        <v>79</v>
      </c>
      <c r="T8" s="63" t="s">
        <v>79</v>
      </c>
      <c r="U8" s="63" t="s">
        <v>79</v>
      </c>
      <c r="V8" s="63" t="s">
        <v>79</v>
      </c>
      <c r="W8" s="63" t="s">
        <v>79</v>
      </c>
      <c r="X8" s="63" t="s">
        <v>79</v>
      </c>
      <c r="Y8" s="63" t="s">
        <v>79</v>
      </c>
      <c r="Z8" s="65" t="s">
        <v>79</v>
      </c>
      <c r="AA8" s="65" t="s">
        <v>79</v>
      </c>
      <c r="AB8" s="65" t="s">
        <v>79</v>
      </c>
      <c r="AC8" s="65" t="s">
        <v>79</v>
      </c>
      <c r="AD8" s="65" t="s">
        <v>79</v>
      </c>
      <c r="AE8" s="65" t="s">
        <v>79</v>
      </c>
      <c r="AF8" s="65" t="s">
        <v>79</v>
      </c>
      <c r="AG8" s="65" t="s">
        <v>79</v>
      </c>
      <c r="AH8" s="65" t="s">
        <v>79</v>
      </c>
      <c r="AI8" s="65" t="s">
        <v>79</v>
      </c>
      <c r="AJ8" s="65" t="s">
        <v>79</v>
      </c>
      <c r="AK8" s="65" t="s">
        <v>79</v>
      </c>
      <c r="AL8" s="65" t="s">
        <v>79</v>
      </c>
      <c r="AM8" s="65" t="s">
        <v>79</v>
      </c>
      <c r="AN8" s="65" t="s">
        <v>79</v>
      </c>
      <c r="AO8" s="65" t="s">
        <v>79</v>
      </c>
      <c r="AP8" s="65" t="s">
        <v>79</v>
      </c>
      <c r="AQ8" s="65" t="s">
        <v>79</v>
      </c>
    </row>
    <row r="9" spans="1:43" ht="49.5" customHeight="1" x14ac:dyDescent="0.25">
      <c r="A9" s="33" t="s">
        <v>59</v>
      </c>
      <c r="B9" s="64" t="s">
        <v>80</v>
      </c>
      <c r="C9" s="63" t="s">
        <v>79</v>
      </c>
      <c r="D9" s="63" t="s">
        <v>79</v>
      </c>
      <c r="E9" s="63" t="s">
        <v>79</v>
      </c>
      <c r="F9" s="63" t="s">
        <v>80</v>
      </c>
      <c r="G9" s="63" t="s">
        <v>79</v>
      </c>
      <c r="H9" s="64">
        <v>2502</v>
      </c>
      <c r="I9" s="63">
        <v>292</v>
      </c>
      <c r="J9" s="63" t="s">
        <v>79</v>
      </c>
      <c r="K9" s="63" t="s">
        <v>79</v>
      </c>
      <c r="L9" s="63">
        <v>267</v>
      </c>
      <c r="M9" s="63">
        <v>1943</v>
      </c>
      <c r="N9" s="64">
        <v>1776</v>
      </c>
      <c r="O9" s="64">
        <v>292</v>
      </c>
      <c r="P9" s="64" t="s">
        <v>79</v>
      </c>
      <c r="Q9" s="64" t="s">
        <v>79</v>
      </c>
      <c r="R9" s="64">
        <v>183</v>
      </c>
      <c r="S9" s="64">
        <v>1301</v>
      </c>
      <c r="T9" s="63">
        <v>8236</v>
      </c>
      <c r="U9" s="63" t="s">
        <v>80</v>
      </c>
      <c r="V9" s="63" t="s">
        <v>79</v>
      </c>
      <c r="W9" s="63" t="s">
        <v>80</v>
      </c>
      <c r="X9" s="62">
        <v>2348</v>
      </c>
      <c r="Y9" s="63" t="s">
        <v>80</v>
      </c>
      <c r="Z9" s="65">
        <v>4724</v>
      </c>
      <c r="AA9" s="65" t="s">
        <v>80</v>
      </c>
      <c r="AB9" s="65" t="s">
        <v>79</v>
      </c>
      <c r="AC9" s="65" t="s">
        <v>80</v>
      </c>
      <c r="AD9" s="65">
        <v>1703</v>
      </c>
      <c r="AE9" s="65" t="s">
        <v>80</v>
      </c>
      <c r="AF9" s="65">
        <v>19048</v>
      </c>
      <c r="AG9" s="65" t="s">
        <v>80</v>
      </c>
      <c r="AH9" s="65" t="s">
        <v>79</v>
      </c>
      <c r="AI9" s="65" t="s">
        <v>80</v>
      </c>
      <c r="AJ9" s="65">
        <v>2985</v>
      </c>
      <c r="AK9" s="65" t="s">
        <v>80</v>
      </c>
      <c r="AL9" s="65" t="s">
        <v>80</v>
      </c>
      <c r="AM9" s="65" t="s">
        <v>80</v>
      </c>
      <c r="AN9" s="65" t="s">
        <v>79</v>
      </c>
      <c r="AO9" s="65" t="s">
        <v>80</v>
      </c>
      <c r="AP9" s="65" t="s">
        <v>80</v>
      </c>
      <c r="AQ9" s="65" t="s">
        <v>80</v>
      </c>
    </row>
    <row r="10" spans="1:43" ht="79.5" customHeight="1" x14ac:dyDescent="0.25">
      <c r="A10" s="33" t="s">
        <v>60</v>
      </c>
      <c r="B10" s="64" t="s">
        <v>80</v>
      </c>
      <c r="C10" s="63" t="s">
        <v>80</v>
      </c>
      <c r="D10" s="63" t="s">
        <v>79</v>
      </c>
      <c r="E10" s="63" t="s">
        <v>80</v>
      </c>
      <c r="F10" s="63" t="s">
        <v>80</v>
      </c>
      <c r="G10" s="63" t="s">
        <v>79</v>
      </c>
      <c r="H10" s="64" t="s">
        <v>80</v>
      </c>
      <c r="I10" s="63" t="s">
        <v>80</v>
      </c>
      <c r="J10" s="63" t="s">
        <v>79</v>
      </c>
      <c r="K10" s="63" t="s">
        <v>80</v>
      </c>
      <c r="L10" s="63" t="s">
        <v>80</v>
      </c>
      <c r="M10" s="63" t="s">
        <v>79</v>
      </c>
      <c r="N10" s="64" t="s">
        <v>79</v>
      </c>
      <c r="O10" s="64" t="s">
        <v>79</v>
      </c>
      <c r="P10" s="64" t="s">
        <v>79</v>
      </c>
      <c r="Q10" s="64" t="s">
        <v>79</v>
      </c>
      <c r="R10" s="64" t="s">
        <v>79</v>
      </c>
      <c r="S10" s="64" t="s">
        <v>79</v>
      </c>
      <c r="T10" s="63" t="s">
        <v>79</v>
      </c>
      <c r="U10" s="63" t="s">
        <v>79</v>
      </c>
      <c r="V10" s="63" t="s">
        <v>79</v>
      </c>
      <c r="W10" s="63" t="s">
        <v>79</v>
      </c>
      <c r="X10" s="63" t="s">
        <v>79</v>
      </c>
      <c r="Y10" s="63" t="s">
        <v>79</v>
      </c>
      <c r="Z10" s="65" t="s">
        <v>79</v>
      </c>
      <c r="AA10" s="65" t="s">
        <v>79</v>
      </c>
      <c r="AB10" s="65" t="s">
        <v>79</v>
      </c>
      <c r="AC10" s="65" t="s">
        <v>79</v>
      </c>
      <c r="AD10" s="65" t="s">
        <v>79</v>
      </c>
      <c r="AE10" s="65" t="s">
        <v>79</v>
      </c>
      <c r="AF10" s="65" t="s">
        <v>79</v>
      </c>
      <c r="AG10" s="65" t="s">
        <v>79</v>
      </c>
      <c r="AH10" s="65" t="s">
        <v>79</v>
      </c>
      <c r="AI10" s="65" t="s">
        <v>79</v>
      </c>
      <c r="AJ10" s="65" t="s">
        <v>79</v>
      </c>
      <c r="AK10" s="65" t="s">
        <v>79</v>
      </c>
      <c r="AL10" s="65" t="s">
        <v>79</v>
      </c>
      <c r="AM10" s="65" t="s">
        <v>79</v>
      </c>
      <c r="AN10" s="65" t="s">
        <v>79</v>
      </c>
      <c r="AO10" s="65" t="s">
        <v>79</v>
      </c>
      <c r="AP10" s="65" t="s">
        <v>79</v>
      </c>
      <c r="AQ10" s="65" t="s">
        <v>79</v>
      </c>
    </row>
    <row r="11" spans="1:43" x14ac:dyDescent="0.25">
      <c r="A11" s="33" t="s">
        <v>61</v>
      </c>
      <c r="B11" s="64" t="s">
        <v>80</v>
      </c>
      <c r="C11" s="63" t="s">
        <v>79</v>
      </c>
      <c r="D11" s="63" t="s">
        <v>79</v>
      </c>
      <c r="E11" s="63" t="s">
        <v>79</v>
      </c>
      <c r="F11" s="63" t="s">
        <v>79</v>
      </c>
      <c r="G11" s="63" t="s">
        <v>80</v>
      </c>
      <c r="H11" s="63" t="s">
        <v>79</v>
      </c>
      <c r="I11" s="63" t="s">
        <v>79</v>
      </c>
      <c r="J11" s="63" t="s">
        <v>79</v>
      </c>
      <c r="K11" s="63" t="s">
        <v>79</v>
      </c>
      <c r="L11" s="63" t="s">
        <v>79</v>
      </c>
      <c r="M11" s="63" t="s">
        <v>79</v>
      </c>
      <c r="N11" s="64" t="s">
        <v>79</v>
      </c>
      <c r="O11" s="64" t="s">
        <v>79</v>
      </c>
      <c r="P11" s="64" t="s">
        <v>79</v>
      </c>
      <c r="Q11" s="64" t="s">
        <v>79</v>
      </c>
      <c r="R11" s="64" t="s">
        <v>79</v>
      </c>
      <c r="S11" s="64" t="s">
        <v>79</v>
      </c>
      <c r="T11" s="63" t="s">
        <v>79</v>
      </c>
      <c r="U11" s="63" t="s">
        <v>79</v>
      </c>
      <c r="V11" s="63" t="s">
        <v>79</v>
      </c>
      <c r="W11" s="63" t="s">
        <v>79</v>
      </c>
      <c r="X11" s="63" t="s">
        <v>79</v>
      </c>
      <c r="Y11" s="63" t="s">
        <v>79</v>
      </c>
      <c r="Z11" s="65" t="s">
        <v>79</v>
      </c>
      <c r="AA11" s="65" t="s">
        <v>79</v>
      </c>
      <c r="AB11" s="65" t="s">
        <v>79</v>
      </c>
      <c r="AC11" s="65" t="s">
        <v>79</v>
      </c>
      <c r="AD11" s="65" t="s">
        <v>79</v>
      </c>
      <c r="AE11" s="65" t="s">
        <v>79</v>
      </c>
      <c r="AF11" s="65" t="s">
        <v>79</v>
      </c>
      <c r="AG11" s="65" t="s">
        <v>79</v>
      </c>
      <c r="AH11" s="65" t="s">
        <v>79</v>
      </c>
      <c r="AI11" s="65" t="s">
        <v>79</v>
      </c>
      <c r="AJ11" s="65" t="s">
        <v>79</v>
      </c>
      <c r="AK11" s="65" t="s">
        <v>79</v>
      </c>
      <c r="AL11" s="65" t="s">
        <v>80</v>
      </c>
      <c r="AM11" s="65" t="s">
        <v>79</v>
      </c>
      <c r="AN11" s="65" t="s">
        <v>79</v>
      </c>
      <c r="AO11" s="65" t="s">
        <v>79</v>
      </c>
      <c r="AP11" s="65" t="s">
        <v>80</v>
      </c>
      <c r="AQ11" s="65" t="s">
        <v>80</v>
      </c>
    </row>
    <row r="12" spans="1:43" ht="63" x14ac:dyDescent="0.25">
      <c r="A12" s="33" t="s">
        <v>62</v>
      </c>
      <c r="B12" s="63" t="s">
        <v>79</v>
      </c>
      <c r="C12" s="63" t="s">
        <v>79</v>
      </c>
      <c r="D12" s="63" t="s">
        <v>79</v>
      </c>
      <c r="E12" s="63" t="s">
        <v>79</v>
      </c>
      <c r="F12" s="63" t="s">
        <v>79</v>
      </c>
      <c r="G12" s="63" t="s">
        <v>79</v>
      </c>
      <c r="H12" s="63" t="s">
        <v>79</v>
      </c>
      <c r="I12" s="63" t="s">
        <v>79</v>
      </c>
      <c r="J12" s="63" t="s">
        <v>79</v>
      </c>
      <c r="K12" s="63" t="s">
        <v>79</v>
      </c>
      <c r="L12" s="63" t="s">
        <v>79</v>
      </c>
      <c r="M12" s="63" t="s">
        <v>79</v>
      </c>
      <c r="N12" s="64" t="s">
        <v>79</v>
      </c>
      <c r="O12" s="64" t="s">
        <v>79</v>
      </c>
      <c r="P12" s="64" t="s">
        <v>79</v>
      </c>
      <c r="Q12" s="64" t="s">
        <v>79</v>
      </c>
      <c r="R12" s="64" t="s">
        <v>79</v>
      </c>
      <c r="S12" s="64" t="s">
        <v>79</v>
      </c>
      <c r="T12" s="63" t="s">
        <v>79</v>
      </c>
      <c r="U12" s="63" t="s">
        <v>79</v>
      </c>
      <c r="V12" s="63" t="s">
        <v>79</v>
      </c>
      <c r="W12" s="63" t="s">
        <v>79</v>
      </c>
      <c r="X12" s="63" t="s">
        <v>79</v>
      </c>
      <c r="Y12" s="63" t="s">
        <v>79</v>
      </c>
      <c r="Z12" s="65" t="s">
        <v>79</v>
      </c>
      <c r="AA12" s="65" t="s">
        <v>79</v>
      </c>
      <c r="AB12" s="65" t="s">
        <v>79</v>
      </c>
      <c r="AC12" s="65" t="s">
        <v>79</v>
      </c>
      <c r="AD12" s="65" t="s">
        <v>79</v>
      </c>
      <c r="AE12" s="65" t="s">
        <v>79</v>
      </c>
      <c r="AF12" s="65" t="s">
        <v>79</v>
      </c>
      <c r="AG12" s="65" t="s">
        <v>79</v>
      </c>
      <c r="AH12" s="65" t="s">
        <v>79</v>
      </c>
      <c r="AI12" s="65" t="s">
        <v>79</v>
      </c>
      <c r="AJ12" s="65" t="s">
        <v>79</v>
      </c>
      <c r="AK12" s="65" t="s">
        <v>79</v>
      </c>
      <c r="AL12" s="65" t="s">
        <v>79</v>
      </c>
      <c r="AM12" s="65" t="s">
        <v>79</v>
      </c>
      <c r="AN12" s="65" t="s">
        <v>79</v>
      </c>
      <c r="AO12" s="65" t="s">
        <v>79</v>
      </c>
      <c r="AP12" s="65" t="s">
        <v>79</v>
      </c>
      <c r="AQ12" s="65" t="s">
        <v>79</v>
      </c>
    </row>
    <row r="13" spans="1:43" ht="18" customHeight="1" x14ac:dyDescent="0.25">
      <c r="A13" s="33" t="s">
        <v>63</v>
      </c>
      <c r="B13" s="63">
        <v>678213</v>
      </c>
      <c r="C13" s="63">
        <v>44712</v>
      </c>
      <c r="D13" s="63" t="s">
        <v>80</v>
      </c>
      <c r="E13" s="63">
        <v>408528</v>
      </c>
      <c r="F13" s="63">
        <v>113177</v>
      </c>
      <c r="G13" s="63">
        <v>111581</v>
      </c>
      <c r="H13" s="66">
        <v>3137672</v>
      </c>
      <c r="I13" s="62">
        <v>64184</v>
      </c>
      <c r="J13" s="63" t="s">
        <v>80</v>
      </c>
      <c r="K13" s="62">
        <v>2231348</v>
      </c>
      <c r="L13" s="62">
        <f xml:space="preserve"> 842140-M13</f>
        <v>481380</v>
      </c>
      <c r="M13" s="62">
        <v>360760</v>
      </c>
      <c r="N13" s="63">
        <v>2869078</v>
      </c>
      <c r="O13" s="63">
        <v>60102</v>
      </c>
      <c r="P13" s="63" t="s">
        <v>80</v>
      </c>
      <c r="Q13" s="63">
        <v>1986073</v>
      </c>
      <c r="R13" s="63">
        <f xml:space="preserve"> 822903-S13</f>
        <v>524933</v>
      </c>
      <c r="S13" s="63">
        <v>297970</v>
      </c>
      <c r="T13" s="63">
        <v>2708064</v>
      </c>
      <c r="U13" s="63">
        <v>58292</v>
      </c>
      <c r="V13" s="63" t="s">
        <v>79</v>
      </c>
      <c r="W13" s="63">
        <v>1879062</v>
      </c>
      <c r="X13" s="63">
        <f xml:space="preserve"> 770710-Y13</f>
        <v>495398</v>
      </c>
      <c r="Y13" s="63">
        <v>275312</v>
      </c>
      <c r="Z13" s="65">
        <v>2883198</v>
      </c>
      <c r="AA13" s="65">
        <v>93858</v>
      </c>
      <c r="AB13" s="65" t="s">
        <v>79</v>
      </c>
      <c r="AC13" s="65">
        <v>1942259</v>
      </c>
      <c r="AD13" s="65">
        <v>243900</v>
      </c>
      <c r="AE13" s="65">
        <v>603181</v>
      </c>
      <c r="AF13" s="65">
        <v>3477898</v>
      </c>
      <c r="AG13" s="65">
        <v>105188</v>
      </c>
      <c r="AH13" s="65" t="s">
        <v>79</v>
      </c>
      <c r="AI13" s="65">
        <v>2548654</v>
      </c>
      <c r="AJ13" s="65">
        <v>494022</v>
      </c>
      <c r="AK13" s="65">
        <v>330034</v>
      </c>
      <c r="AL13" s="65">
        <v>6742628</v>
      </c>
      <c r="AM13" s="65">
        <v>98091</v>
      </c>
      <c r="AN13" s="65" t="s">
        <v>79</v>
      </c>
      <c r="AO13" s="65">
        <v>3627556</v>
      </c>
      <c r="AP13" s="65">
        <v>1741607</v>
      </c>
      <c r="AQ13" s="65">
        <v>1275374</v>
      </c>
    </row>
    <row r="14" spans="1:43" ht="47.25" x14ac:dyDescent="0.25">
      <c r="A14" s="33" t="s">
        <v>64</v>
      </c>
      <c r="B14" s="63">
        <v>61500</v>
      </c>
      <c r="C14" s="63">
        <v>37952</v>
      </c>
      <c r="D14" s="63" t="s">
        <v>79</v>
      </c>
      <c r="E14" s="63" t="s">
        <v>80</v>
      </c>
      <c r="F14" s="63">
        <v>6907</v>
      </c>
      <c r="G14" s="63" t="s">
        <v>80</v>
      </c>
      <c r="H14" s="66">
        <v>54267</v>
      </c>
      <c r="I14" s="62">
        <v>35462</v>
      </c>
      <c r="J14" s="63" t="s">
        <v>79</v>
      </c>
      <c r="K14" s="63" t="s">
        <v>80</v>
      </c>
      <c r="L14" s="64">
        <v>4187</v>
      </c>
      <c r="M14" s="63" t="s">
        <v>80</v>
      </c>
      <c r="N14" s="63">
        <v>81164</v>
      </c>
      <c r="O14" s="63">
        <v>65036</v>
      </c>
      <c r="P14" s="63" t="s">
        <v>79</v>
      </c>
      <c r="Q14" s="63" t="s">
        <v>80</v>
      </c>
      <c r="R14" s="64">
        <v>3534</v>
      </c>
      <c r="S14" s="63" t="s">
        <v>80</v>
      </c>
      <c r="T14" s="63">
        <v>77308</v>
      </c>
      <c r="U14" s="63">
        <v>63749</v>
      </c>
      <c r="V14" s="63" t="s">
        <v>79</v>
      </c>
      <c r="W14" s="63" t="s">
        <v>80</v>
      </c>
      <c r="X14" s="64">
        <v>2898</v>
      </c>
      <c r="Y14" s="63" t="s">
        <v>80</v>
      </c>
      <c r="Z14" s="65">
        <v>76045</v>
      </c>
      <c r="AA14" s="65">
        <v>61228</v>
      </c>
      <c r="AB14" s="65" t="s">
        <v>79</v>
      </c>
      <c r="AC14" s="65" t="s">
        <v>80</v>
      </c>
      <c r="AD14" s="65">
        <v>6019</v>
      </c>
      <c r="AE14" s="65" t="s">
        <v>80</v>
      </c>
      <c r="AF14" s="65">
        <v>40923</v>
      </c>
      <c r="AG14" s="65">
        <v>32607</v>
      </c>
      <c r="AH14" s="65" t="s">
        <v>79</v>
      </c>
      <c r="AI14" s="65" t="s">
        <v>80</v>
      </c>
      <c r="AJ14" s="65" t="s">
        <v>80</v>
      </c>
      <c r="AK14" s="65" t="s">
        <v>80</v>
      </c>
      <c r="AL14" s="65">
        <v>40995</v>
      </c>
      <c r="AM14" s="65" t="s">
        <v>80</v>
      </c>
      <c r="AN14" s="65" t="s">
        <v>79</v>
      </c>
      <c r="AO14" s="65" t="s">
        <v>80</v>
      </c>
      <c r="AP14" s="65">
        <v>3461</v>
      </c>
      <c r="AQ14" s="65" t="s">
        <v>80</v>
      </c>
    </row>
    <row r="15" spans="1:43" ht="31.5" x14ac:dyDescent="0.25">
      <c r="A15" s="33" t="s">
        <v>65</v>
      </c>
      <c r="B15" s="63">
        <v>146710</v>
      </c>
      <c r="C15" s="63">
        <v>41094</v>
      </c>
      <c r="D15" s="63" t="s">
        <v>79</v>
      </c>
      <c r="E15" s="63" t="s">
        <v>80</v>
      </c>
      <c r="F15" s="63">
        <v>102364</v>
      </c>
      <c r="G15" s="63">
        <v>2403</v>
      </c>
      <c r="H15" s="66">
        <v>138549</v>
      </c>
      <c r="I15" s="62">
        <v>43309</v>
      </c>
      <c r="J15" s="63" t="s">
        <v>79</v>
      </c>
      <c r="K15" s="63" t="s">
        <v>80</v>
      </c>
      <c r="L15" s="62">
        <f xml:space="preserve"> 94933-M15</f>
        <v>93878</v>
      </c>
      <c r="M15" s="62">
        <v>1055</v>
      </c>
      <c r="N15" s="63">
        <v>92146</v>
      </c>
      <c r="O15" s="63">
        <v>4371</v>
      </c>
      <c r="P15" s="63" t="s">
        <v>79</v>
      </c>
      <c r="Q15" s="63" t="s">
        <v>79</v>
      </c>
      <c r="R15" s="63">
        <f xml:space="preserve"> 87762-S15</f>
        <v>87123</v>
      </c>
      <c r="S15" s="63">
        <v>639</v>
      </c>
      <c r="T15" s="63">
        <v>130968</v>
      </c>
      <c r="U15" s="63">
        <v>22901</v>
      </c>
      <c r="V15" s="63" t="s">
        <v>79</v>
      </c>
      <c r="W15" s="63" t="s">
        <v>79</v>
      </c>
      <c r="X15" s="63">
        <f xml:space="preserve"> 108057-Y15</f>
        <v>103682</v>
      </c>
      <c r="Y15" s="63">
        <v>4375</v>
      </c>
      <c r="Z15" s="65">
        <v>108253</v>
      </c>
      <c r="AA15" s="65">
        <v>23272</v>
      </c>
      <c r="AB15" s="65" t="s">
        <v>79</v>
      </c>
      <c r="AC15" s="65" t="s">
        <v>79</v>
      </c>
      <c r="AD15" s="65">
        <v>81477</v>
      </c>
      <c r="AE15" s="65">
        <v>3504</v>
      </c>
      <c r="AF15" s="65">
        <v>108499</v>
      </c>
      <c r="AG15" s="65">
        <v>20401</v>
      </c>
      <c r="AH15" s="65" t="s">
        <v>79</v>
      </c>
      <c r="AI15" s="65" t="s">
        <v>79</v>
      </c>
      <c r="AJ15" s="65">
        <v>87246</v>
      </c>
      <c r="AK15" s="65">
        <v>852</v>
      </c>
      <c r="AL15" s="65">
        <v>137452</v>
      </c>
      <c r="AM15" s="65">
        <v>20031</v>
      </c>
      <c r="AN15" s="65" t="s">
        <v>79</v>
      </c>
      <c r="AO15" s="65" t="s">
        <v>80</v>
      </c>
      <c r="AP15" s="65">
        <v>111495</v>
      </c>
      <c r="AQ15" s="65" t="s">
        <v>80</v>
      </c>
    </row>
    <row r="16" spans="1:43" ht="31.5" x14ac:dyDescent="0.25">
      <c r="A16" s="33" t="s">
        <v>66</v>
      </c>
      <c r="B16" s="63">
        <v>17488</v>
      </c>
      <c r="C16" s="63" t="s">
        <v>80</v>
      </c>
      <c r="D16" s="63" t="s">
        <v>79</v>
      </c>
      <c r="E16" s="63" t="s">
        <v>80</v>
      </c>
      <c r="F16" s="63">
        <v>2815</v>
      </c>
      <c r="G16" s="63">
        <v>8326</v>
      </c>
      <c r="H16" s="62">
        <v>15067</v>
      </c>
      <c r="I16" s="63" t="s">
        <v>80</v>
      </c>
      <c r="J16" s="63" t="s">
        <v>79</v>
      </c>
      <c r="K16" s="63" t="s">
        <v>80</v>
      </c>
      <c r="L16" s="62">
        <f xml:space="preserve"> 9577-M16</f>
        <v>3073</v>
      </c>
      <c r="M16" s="62">
        <v>6504</v>
      </c>
      <c r="N16" s="63">
        <v>15794</v>
      </c>
      <c r="O16" s="64" t="s">
        <v>80</v>
      </c>
      <c r="P16" s="64" t="s">
        <v>79</v>
      </c>
      <c r="Q16" s="64" t="s">
        <v>80</v>
      </c>
      <c r="R16" s="64">
        <v>3354</v>
      </c>
      <c r="S16" s="63" t="s">
        <v>80</v>
      </c>
      <c r="T16" s="63">
        <v>34408</v>
      </c>
      <c r="U16" s="63">
        <v>21270</v>
      </c>
      <c r="V16" s="63" t="s">
        <v>79</v>
      </c>
      <c r="W16" s="63" t="s">
        <v>80</v>
      </c>
      <c r="X16" s="63">
        <f xml:space="preserve"> 10258-Y16</f>
        <v>2315</v>
      </c>
      <c r="Y16" s="63">
        <v>7943</v>
      </c>
      <c r="Z16" s="65">
        <v>31863</v>
      </c>
      <c r="AA16" s="65" t="s">
        <v>80</v>
      </c>
      <c r="AB16" s="65" t="s">
        <v>79</v>
      </c>
      <c r="AC16" s="65" t="s">
        <v>80</v>
      </c>
      <c r="AD16" s="65">
        <v>1623</v>
      </c>
      <c r="AE16" s="65">
        <v>5639</v>
      </c>
      <c r="AF16" s="65">
        <v>29020</v>
      </c>
      <c r="AG16" s="65">
        <v>22034</v>
      </c>
      <c r="AH16" s="65" t="s">
        <v>79</v>
      </c>
      <c r="AI16" s="65" t="s">
        <v>80</v>
      </c>
      <c r="AJ16" s="65" t="s">
        <v>80</v>
      </c>
      <c r="AK16" s="65">
        <v>4333</v>
      </c>
      <c r="AL16" s="65">
        <v>27922</v>
      </c>
      <c r="AM16" s="65">
        <v>21614</v>
      </c>
      <c r="AN16" s="65" t="s">
        <v>79</v>
      </c>
      <c r="AO16" s="65" t="s">
        <v>80</v>
      </c>
      <c r="AP16" s="65">
        <v>3110</v>
      </c>
      <c r="AQ16" s="65">
        <v>2478</v>
      </c>
    </row>
    <row r="17" spans="1:43" ht="32.25" customHeight="1" x14ac:dyDescent="0.25">
      <c r="A17" s="33" t="s">
        <v>67</v>
      </c>
      <c r="B17" s="63">
        <v>89027</v>
      </c>
      <c r="C17" s="63">
        <v>75968</v>
      </c>
      <c r="D17" s="63" t="s">
        <v>80</v>
      </c>
      <c r="E17" s="63" t="s">
        <v>80</v>
      </c>
      <c r="F17" s="63">
        <v>3681</v>
      </c>
      <c r="G17" s="63">
        <v>2567</v>
      </c>
      <c r="H17" s="66">
        <v>85127</v>
      </c>
      <c r="I17" s="62">
        <v>74888</v>
      </c>
      <c r="J17" s="63" t="s">
        <v>80</v>
      </c>
      <c r="K17" s="63" t="s">
        <v>80</v>
      </c>
      <c r="L17" s="62">
        <f xml:space="preserve"> 4463-M17</f>
        <v>2588</v>
      </c>
      <c r="M17" s="62">
        <v>1875</v>
      </c>
      <c r="N17" s="63">
        <v>110734</v>
      </c>
      <c r="O17" s="64">
        <v>96513</v>
      </c>
      <c r="P17" s="64" t="s">
        <v>80</v>
      </c>
      <c r="Q17" s="64" t="s">
        <v>80</v>
      </c>
      <c r="R17" s="63">
        <f xml:space="preserve"> 9349-S17</f>
        <v>4904</v>
      </c>
      <c r="S17" s="63">
        <v>4445</v>
      </c>
      <c r="T17" s="63">
        <v>119687</v>
      </c>
      <c r="U17" s="63">
        <v>96963</v>
      </c>
      <c r="V17" s="63" t="s">
        <v>80</v>
      </c>
      <c r="W17" s="63" t="s">
        <v>80</v>
      </c>
      <c r="X17" s="63">
        <f xml:space="preserve"> 13982-Y17</f>
        <v>7714</v>
      </c>
      <c r="Y17" s="63">
        <v>6268</v>
      </c>
      <c r="Z17" s="65">
        <v>137276</v>
      </c>
      <c r="AA17" s="65">
        <v>112589</v>
      </c>
      <c r="AB17" s="65" t="s">
        <v>80</v>
      </c>
      <c r="AC17" s="65">
        <v>8283</v>
      </c>
      <c r="AD17" s="65">
        <v>11488</v>
      </c>
      <c r="AE17" s="65">
        <v>4916</v>
      </c>
      <c r="AF17" s="65">
        <v>126382</v>
      </c>
      <c r="AG17" s="65">
        <v>95714</v>
      </c>
      <c r="AH17" s="65" t="s">
        <v>80</v>
      </c>
      <c r="AI17" s="65">
        <v>16393</v>
      </c>
      <c r="AJ17" s="65">
        <v>12220</v>
      </c>
      <c r="AK17" s="65">
        <v>2055</v>
      </c>
      <c r="AL17" s="65">
        <v>117952</v>
      </c>
      <c r="AM17" s="65">
        <v>88342</v>
      </c>
      <c r="AN17" s="65" t="s">
        <v>80</v>
      </c>
      <c r="AO17" s="65">
        <v>11716</v>
      </c>
      <c r="AP17" s="65">
        <v>15655</v>
      </c>
      <c r="AQ17" s="65">
        <v>2239</v>
      </c>
    </row>
    <row r="18" spans="1:43" ht="48" customHeight="1" x14ac:dyDescent="0.25">
      <c r="A18" s="33" t="s">
        <v>68</v>
      </c>
      <c r="B18" s="63">
        <v>384988</v>
      </c>
      <c r="C18" s="63">
        <v>194162</v>
      </c>
      <c r="D18" s="63" t="s">
        <v>79</v>
      </c>
      <c r="E18" s="63">
        <v>76009</v>
      </c>
      <c r="F18" s="63">
        <v>85655</v>
      </c>
      <c r="G18" s="63">
        <v>27885</v>
      </c>
      <c r="H18" s="66">
        <v>397219</v>
      </c>
      <c r="I18" s="62">
        <v>190942</v>
      </c>
      <c r="J18" s="63" t="s">
        <v>79</v>
      </c>
      <c r="K18" s="62">
        <v>74571</v>
      </c>
      <c r="L18" s="62">
        <f xml:space="preserve"> 131706-M18</f>
        <v>102536</v>
      </c>
      <c r="M18" s="62">
        <v>29170</v>
      </c>
      <c r="N18" s="63">
        <v>408105</v>
      </c>
      <c r="O18" s="63">
        <v>189233</v>
      </c>
      <c r="P18" s="63" t="s">
        <v>79</v>
      </c>
      <c r="Q18" s="63">
        <v>71667</v>
      </c>
      <c r="R18" s="63">
        <f xml:space="preserve"> 147048-S18</f>
        <v>104996</v>
      </c>
      <c r="S18" s="63">
        <v>42052</v>
      </c>
      <c r="T18" s="63">
        <v>402152</v>
      </c>
      <c r="U18" s="63">
        <v>114892</v>
      </c>
      <c r="V18" s="63" t="s">
        <v>81</v>
      </c>
      <c r="W18" s="63">
        <v>68742</v>
      </c>
      <c r="X18" s="63">
        <f xml:space="preserve"> 218393-Y18</f>
        <v>146363</v>
      </c>
      <c r="Y18" s="63">
        <v>72030</v>
      </c>
      <c r="Z18" s="65">
        <v>394008</v>
      </c>
      <c r="AA18" s="65">
        <v>113720</v>
      </c>
      <c r="AB18" s="65" t="s">
        <v>79</v>
      </c>
      <c r="AC18" s="65">
        <v>77333</v>
      </c>
      <c r="AD18" s="65">
        <v>137959</v>
      </c>
      <c r="AE18" s="65">
        <v>64788</v>
      </c>
      <c r="AF18" s="65">
        <v>386746</v>
      </c>
      <c r="AG18" s="65">
        <v>112520</v>
      </c>
      <c r="AH18" s="65" t="s">
        <v>80</v>
      </c>
      <c r="AI18" s="65">
        <v>71491</v>
      </c>
      <c r="AJ18" s="65">
        <v>136734</v>
      </c>
      <c r="AK18" s="65">
        <v>64825</v>
      </c>
      <c r="AL18" s="65">
        <v>641153</v>
      </c>
      <c r="AM18" s="65">
        <v>135254</v>
      </c>
      <c r="AN18" s="65" t="s">
        <v>79</v>
      </c>
      <c r="AO18" s="65">
        <v>257708</v>
      </c>
      <c r="AP18" s="65">
        <v>166501</v>
      </c>
      <c r="AQ18" s="65">
        <v>80626</v>
      </c>
    </row>
    <row r="19" spans="1:43" ht="63" x14ac:dyDescent="0.25">
      <c r="A19" s="33" t="s">
        <v>69</v>
      </c>
      <c r="B19" s="63">
        <v>46859</v>
      </c>
      <c r="C19" s="63">
        <v>3464</v>
      </c>
      <c r="D19" s="63" t="s">
        <v>79</v>
      </c>
      <c r="E19" s="63">
        <v>16160</v>
      </c>
      <c r="F19" s="63">
        <v>18856</v>
      </c>
      <c r="G19" s="63">
        <v>8092</v>
      </c>
      <c r="H19" s="66">
        <v>3395</v>
      </c>
      <c r="I19" s="62">
        <v>1959</v>
      </c>
      <c r="J19" s="63" t="s">
        <v>79</v>
      </c>
      <c r="K19" s="62">
        <v>543</v>
      </c>
      <c r="L19" s="63" t="s">
        <v>80</v>
      </c>
      <c r="M19" s="63" t="s">
        <v>80</v>
      </c>
      <c r="N19" s="63">
        <v>158902</v>
      </c>
      <c r="O19" s="63" t="s">
        <v>80</v>
      </c>
      <c r="P19" s="63" t="s">
        <v>79</v>
      </c>
      <c r="Q19" s="63" t="s">
        <v>80</v>
      </c>
      <c r="R19" s="63">
        <v>767</v>
      </c>
      <c r="S19" s="63" t="s">
        <v>80</v>
      </c>
      <c r="T19" s="63">
        <v>231717</v>
      </c>
      <c r="U19" s="63">
        <v>2085</v>
      </c>
      <c r="V19" s="63" t="s">
        <v>79</v>
      </c>
      <c r="W19" s="63" t="s">
        <v>80</v>
      </c>
      <c r="X19" s="63">
        <f xml:space="preserve"> 6272-Y19</f>
        <v>3154</v>
      </c>
      <c r="Y19" s="63">
        <v>3118</v>
      </c>
      <c r="Z19" s="65">
        <v>232933</v>
      </c>
      <c r="AA19" s="65">
        <v>13263</v>
      </c>
      <c r="AB19" s="65" t="s">
        <v>79</v>
      </c>
      <c r="AC19" s="65" t="s">
        <v>80</v>
      </c>
      <c r="AD19" s="65">
        <v>4645</v>
      </c>
      <c r="AE19" s="65">
        <v>3681</v>
      </c>
      <c r="AF19" s="65">
        <v>221622</v>
      </c>
      <c r="AG19" s="65" t="s">
        <v>80</v>
      </c>
      <c r="AH19" s="65" t="s">
        <v>79</v>
      </c>
      <c r="AI19" s="65" t="s">
        <v>80</v>
      </c>
      <c r="AJ19" s="65">
        <v>1801</v>
      </c>
      <c r="AK19" s="65">
        <v>8109</v>
      </c>
      <c r="AL19" s="65">
        <v>781909</v>
      </c>
      <c r="AM19" s="65">
        <v>2495</v>
      </c>
      <c r="AN19" s="65" t="s">
        <v>79</v>
      </c>
      <c r="AO19" s="65">
        <v>702889</v>
      </c>
      <c r="AP19" s="65">
        <v>17866</v>
      </c>
      <c r="AQ19" s="65">
        <v>57704</v>
      </c>
    </row>
    <row r="20" spans="1:43" ht="63" x14ac:dyDescent="0.25">
      <c r="A20" s="33" t="s">
        <v>70</v>
      </c>
      <c r="B20" s="64">
        <v>18508447</v>
      </c>
      <c r="C20" s="64">
        <v>10364079</v>
      </c>
      <c r="D20" s="64">
        <v>6177333</v>
      </c>
      <c r="E20" s="64">
        <v>5548888</v>
      </c>
      <c r="F20" s="64">
        <v>1728322</v>
      </c>
      <c r="G20" s="64">
        <v>675251</v>
      </c>
      <c r="H20" s="66">
        <v>16591089</v>
      </c>
      <c r="I20" s="62">
        <v>11080365</v>
      </c>
      <c r="J20" s="62">
        <v>6893593</v>
      </c>
      <c r="K20" s="62">
        <v>3485537</v>
      </c>
      <c r="L20" s="62">
        <f xml:space="preserve"> 2024776-M20</f>
        <v>1443800</v>
      </c>
      <c r="M20" s="62">
        <v>580976</v>
      </c>
      <c r="N20" s="63">
        <v>16932244</v>
      </c>
      <c r="O20" s="63">
        <v>10816783</v>
      </c>
      <c r="P20" s="63">
        <v>6784660</v>
      </c>
      <c r="Q20" s="63">
        <v>3866497</v>
      </c>
      <c r="R20" s="63">
        <f xml:space="preserve"> 2248605-S20</f>
        <v>1559816</v>
      </c>
      <c r="S20" s="63">
        <v>688789</v>
      </c>
      <c r="T20" s="63">
        <v>20496403</v>
      </c>
      <c r="U20" s="63">
        <v>13564231</v>
      </c>
      <c r="V20" s="63">
        <v>9533717</v>
      </c>
      <c r="W20" s="63">
        <v>4393670</v>
      </c>
      <c r="X20" s="63">
        <f xml:space="preserve"> 2370277-Y20</f>
        <v>1622407</v>
      </c>
      <c r="Y20" s="63">
        <v>747870</v>
      </c>
      <c r="Z20" s="65">
        <v>22181141</v>
      </c>
      <c r="AA20" s="65">
        <v>14855857</v>
      </c>
      <c r="AB20" s="65">
        <v>9782765</v>
      </c>
      <c r="AC20" s="65">
        <v>4643505</v>
      </c>
      <c r="AD20" s="65">
        <v>1754483</v>
      </c>
      <c r="AE20" s="65">
        <v>746682</v>
      </c>
      <c r="AF20" s="65">
        <v>22527154</v>
      </c>
      <c r="AG20" s="65">
        <v>14931238</v>
      </c>
      <c r="AH20" s="65">
        <v>10673175</v>
      </c>
      <c r="AI20" s="65">
        <v>5033382</v>
      </c>
      <c r="AJ20" s="65">
        <v>1663744</v>
      </c>
      <c r="AK20" s="65">
        <v>692886</v>
      </c>
      <c r="AL20" s="65">
        <v>24421082</v>
      </c>
      <c r="AM20" s="65">
        <v>16151175</v>
      </c>
      <c r="AN20" s="65">
        <v>11724166</v>
      </c>
      <c r="AO20" s="65">
        <v>5566526</v>
      </c>
      <c r="AP20" s="65">
        <v>1809364</v>
      </c>
      <c r="AQ20" s="65">
        <v>644030</v>
      </c>
    </row>
    <row r="21" spans="1:43" x14ac:dyDescent="0.25">
      <c r="A21" s="33" t="s">
        <v>71</v>
      </c>
      <c r="B21" s="63">
        <v>5046669</v>
      </c>
      <c r="C21" s="63">
        <v>3779129</v>
      </c>
      <c r="D21" s="63">
        <v>748545</v>
      </c>
      <c r="E21" s="63">
        <v>184182</v>
      </c>
      <c r="F21" s="63">
        <v>916813</v>
      </c>
      <c r="G21" s="63">
        <v>83423</v>
      </c>
      <c r="H21" s="66">
        <v>5028336</v>
      </c>
      <c r="I21" s="62">
        <v>3663778</v>
      </c>
      <c r="J21" s="62">
        <v>734353</v>
      </c>
      <c r="K21" s="62">
        <v>344476</v>
      </c>
      <c r="L21" s="62">
        <f xml:space="preserve"> 1011294-M21</f>
        <v>941731</v>
      </c>
      <c r="M21" s="62">
        <v>69563</v>
      </c>
      <c r="N21" s="63">
        <v>5525908</v>
      </c>
      <c r="O21" s="63">
        <v>4216453</v>
      </c>
      <c r="P21" s="63">
        <v>726206</v>
      </c>
      <c r="Q21" s="63">
        <v>221491</v>
      </c>
      <c r="R21" s="63">
        <f xml:space="preserve"> 1078096-S21</f>
        <v>993561</v>
      </c>
      <c r="S21" s="63">
        <v>84535</v>
      </c>
      <c r="T21" s="63">
        <v>6428700</v>
      </c>
      <c r="U21" s="63">
        <v>4834729</v>
      </c>
      <c r="V21" s="63">
        <v>701433</v>
      </c>
      <c r="W21" s="63">
        <v>306814</v>
      </c>
      <c r="X21" s="63">
        <f xml:space="preserve"> 1242968-Y21</f>
        <v>1106212</v>
      </c>
      <c r="Y21" s="63">
        <v>136756</v>
      </c>
      <c r="Z21" s="65">
        <v>7055699</v>
      </c>
      <c r="AA21" s="65">
        <v>5362288</v>
      </c>
      <c r="AB21" s="65">
        <v>714171</v>
      </c>
      <c r="AC21" s="65">
        <v>327105</v>
      </c>
      <c r="AD21" s="65">
        <v>1129101</v>
      </c>
      <c r="AE21" s="65">
        <v>199344</v>
      </c>
      <c r="AF21" s="65">
        <v>7881509</v>
      </c>
      <c r="AG21" s="65">
        <v>5557792</v>
      </c>
      <c r="AH21" s="65">
        <v>766259</v>
      </c>
      <c r="AI21" s="65">
        <v>342306</v>
      </c>
      <c r="AJ21" s="65">
        <v>1405342</v>
      </c>
      <c r="AK21" s="65">
        <v>539235</v>
      </c>
      <c r="AL21" s="65">
        <v>8590280</v>
      </c>
      <c r="AM21" s="65">
        <v>6073560</v>
      </c>
      <c r="AN21" s="65">
        <v>705885</v>
      </c>
      <c r="AO21" s="65">
        <v>536862</v>
      </c>
      <c r="AP21" s="65">
        <v>1509296</v>
      </c>
      <c r="AQ21" s="65">
        <v>310034</v>
      </c>
    </row>
    <row r="22" spans="1:43" ht="47.25" x14ac:dyDescent="0.25">
      <c r="A22" s="33" t="s">
        <v>72</v>
      </c>
      <c r="B22" s="63">
        <v>3086421</v>
      </c>
      <c r="C22" s="63">
        <v>1700159</v>
      </c>
      <c r="D22" s="63">
        <v>235725</v>
      </c>
      <c r="E22" s="63">
        <v>36819</v>
      </c>
      <c r="F22" s="63">
        <v>1274752</v>
      </c>
      <c r="G22" s="63">
        <v>59675</v>
      </c>
      <c r="H22" s="66">
        <v>2784968</v>
      </c>
      <c r="I22" s="62">
        <v>1669999</v>
      </c>
      <c r="J22" s="62">
        <v>271936</v>
      </c>
      <c r="K22" s="62">
        <v>43926</v>
      </c>
      <c r="L22" s="62">
        <f xml:space="preserve"> 1070806-M22</f>
        <v>981578</v>
      </c>
      <c r="M22" s="62">
        <v>89228</v>
      </c>
      <c r="N22" s="63">
        <v>3111620</v>
      </c>
      <c r="O22" s="63">
        <v>1655689</v>
      </c>
      <c r="P22" s="63">
        <v>308512</v>
      </c>
      <c r="Q22" s="63">
        <v>40414</v>
      </c>
      <c r="R22" s="63">
        <f xml:space="preserve"> 1415155-S22</f>
        <v>1126775</v>
      </c>
      <c r="S22" s="63">
        <v>288380</v>
      </c>
      <c r="T22" s="63">
        <v>3676952</v>
      </c>
      <c r="U22" s="63">
        <v>1630154</v>
      </c>
      <c r="V22" s="63">
        <v>323769</v>
      </c>
      <c r="W22" s="63">
        <v>37723</v>
      </c>
      <c r="X22" s="63">
        <f xml:space="preserve"> 2008874-Y22</f>
        <v>1677588</v>
      </c>
      <c r="Y22" s="63">
        <v>331286</v>
      </c>
      <c r="Z22" s="65">
        <v>5301629</v>
      </c>
      <c r="AA22" s="65">
        <v>1706463</v>
      </c>
      <c r="AB22" s="65">
        <v>315127</v>
      </c>
      <c r="AC22" s="65">
        <v>48162</v>
      </c>
      <c r="AD22" s="65">
        <v>3103942</v>
      </c>
      <c r="AE22" s="65">
        <v>442778</v>
      </c>
      <c r="AF22" s="65">
        <v>6524718</v>
      </c>
      <c r="AG22" s="65">
        <v>2792326</v>
      </c>
      <c r="AH22" s="65">
        <v>297940</v>
      </c>
      <c r="AI22" s="65">
        <v>71741</v>
      </c>
      <c r="AJ22" s="65">
        <v>3276552</v>
      </c>
      <c r="AK22" s="65">
        <v>379153</v>
      </c>
      <c r="AL22" s="65">
        <v>6501354</v>
      </c>
      <c r="AM22" s="65">
        <v>2801422</v>
      </c>
      <c r="AN22" s="65">
        <v>293120</v>
      </c>
      <c r="AO22" s="65">
        <v>86960</v>
      </c>
      <c r="AP22" s="65">
        <v>3183251</v>
      </c>
      <c r="AQ22" s="65">
        <v>416456</v>
      </c>
    </row>
    <row r="23" spans="1:43" ht="63" x14ac:dyDescent="0.25">
      <c r="A23" s="33" t="s">
        <v>73</v>
      </c>
      <c r="B23" s="63">
        <v>1116532</v>
      </c>
      <c r="C23" s="63">
        <v>637267</v>
      </c>
      <c r="D23" s="63" t="s">
        <v>80</v>
      </c>
      <c r="E23" s="63">
        <v>310181</v>
      </c>
      <c r="F23" s="63">
        <v>104746</v>
      </c>
      <c r="G23" s="63">
        <v>18408</v>
      </c>
      <c r="H23" s="66">
        <v>868816</v>
      </c>
      <c r="I23" s="62">
        <v>620086</v>
      </c>
      <c r="J23" s="62">
        <v>22443</v>
      </c>
      <c r="K23" s="62">
        <v>99334</v>
      </c>
      <c r="L23" s="62">
        <f xml:space="preserve"> 146575-M23</f>
        <v>127822</v>
      </c>
      <c r="M23" s="62">
        <v>18753</v>
      </c>
      <c r="N23" s="63">
        <v>1291203</v>
      </c>
      <c r="O23" s="63">
        <v>1017356</v>
      </c>
      <c r="P23" s="63">
        <v>26232</v>
      </c>
      <c r="Q23" s="63">
        <v>103817</v>
      </c>
      <c r="R23" s="63">
        <f xml:space="preserve"> 168321-S23</f>
        <v>125004</v>
      </c>
      <c r="S23" s="63">
        <v>43317</v>
      </c>
      <c r="T23" s="63">
        <v>914432</v>
      </c>
      <c r="U23" s="63">
        <v>649379</v>
      </c>
      <c r="V23" s="63">
        <v>25284</v>
      </c>
      <c r="W23" s="63">
        <v>120199</v>
      </c>
      <c r="X23" s="63">
        <f xml:space="preserve"> 143758-Y23</f>
        <v>114893</v>
      </c>
      <c r="Y23" s="63">
        <v>28865</v>
      </c>
      <c r="Z23" s="65">
        <v>1043508</v>
      </c>
      <c r="AA23" s="65">
        <v>726517</v>
      </c>
      <c r="AB23" s="65">
        <v>23963</v>
      </c>
      <c r="AC23" s="65">
        <v>140756</v>
      </c>
      <c r="AD23" s="65">
        <v>142626</v>
      </c>
      <c r="AE23" s="65">
        <v>32923</v>
      </c>
      <c r="AF23" s="65">
        <v>1245359</v>
      </c>
      <c r="AG23" s="65">
        <v>750880</v>
      </c>
      <c r="AH23" s="65">
        <v>22539</v>
      </c>
      <c r="AI23" s="65">
        <v>278929</v>
      </c>
      <c r="AJ23" s="65">
        <v>164310</v>
      </c>
      <c r="AK23" s="65">
        <v>36691</v>
      </c>
      <c r="AL23" s="65">
        <v>1424056</v>
      </c>
      <c r="AM23" s="65">
        <v>766377</v>
      </c>
      <c r="AN23" s="65">
        <v>22080</v>
      </c>
      <c r="AO23" s="65">
        <v>366689</v>
      </c>
      <c r="AP23" s="65">
        <v>219841</v>
      </c>
      <c r="AQ23" s="65">
        <v>56433</v>
      </c>
    </row>
    <row r="24" spans="1:43" ht="31.5" x14ac:dyDescent="0.25">
      <c r="A24" s="33" t="s">
        <v>74</v>
      </c>
      <c r="B24" s="64">
        <v>184015</v>
      </c>
      <c r="C24" s="63">
        <v>163168</v>
      </c>
      <c r="D24" s="63">
        <v>2045</v>
      </c>
      <c r="E24" s="63">
        <v>3442</v>
      </c>
      <c r="F24" s="63">
        <v>4463</v>
      </c>
      <c r="G24" s="63">
        <v>8184</v>
      </c>
      <c r="H24" s="66">
        <v>191691</v>
      </c>
      <c r="I24" s="62">
        <v>166023</v>
      </c>
      <c r="J24" s="62">
        <v>3466</v>
      </c>
      <c r="K24" s="62">
        <v>2367</v>
      </c>
      <c r="L24" s="62">
        <f xml:space="preserve"> 19266-M24</f>
        <v>6243</v>
      </c>
      <c r="M24" s="62">
        <v>13023</v>
      </c>
      <c r="N24" s="63">
        <v>187381</v>
      </c>
      <c r="O24" s="63">
        <v>159703</v>
      </c>
      <c r="P24" s="63">
        <v>3480</v>
      </c>
      <c r="Q24" s="63">
        <v>2464</v>
      </c>
      <c r="R24" s="63">
        <f xml:space="preserve"> 21437-S24</f>
        <v>7699</v>
      </c>
      <c r="S24" s="63">
        <v>13738</v>
      </c>
      <c r="T24" s="63">
        <v>185358</v>
      </c>
      <c r="U24" s="63">
        <v>159248</v>
      </c>
      <c r="V24" s="63">
        <v>3401</v>
      </c>
      <c r="W24" s="63">
        <v>2372</v>
      </c>
      <c r="X24" s="63">
        <f xml:space="preserve"> 20257-Y24</f>
        <v>7886</v>
      </c>
      <c r="Y24" s="63">
        <v>12371</v>
      </c>
      <c r="Z24" s="65">
        <v>100685</v>
      </c>
      <c r="AA24" s="65">
        <v>78860</v>
      </c>
      <c r="AB24" s="65" t="s">
        <v>80</v>
      </c>
      <c r="AC24" s="65">
        <v>2931</v>
      </c>
      <c r="AD24" s="65">
        <v>7559</v>
      </c>
      <c r="AE24" s="65">
        <v>11294</v>
      </c>
      <c r="AF24" s="65">
        <v>103813</v>
      </c>
      <c r="AG24" s="65">
        <v>78518</v>
      </c>
      <c r="AH24" s="65" t="s">
        <v>80</v>
      </c>
      <c r="AI24" s="65" t="s">
        <v>80</v>
      </c>
      <c r="AJ24" s="65">
        <v>5515</v>
      </c>
      <c r="AK24" s="65">
        <v>18790</v>
      </c>
      <c r="AL24" s="65">
        <v>103277</v>
      </c>
      <c r="AM24" s="65">
        <v>76460</v>
      </c>
      <c r="AN24" s="65" t="s">
        <v>80</v>
      </c>
      <c r="AO24" s="65" t="s">
        <v>80</v>
      </c>
      <c r="AP24" s="65">
        <v>4943</v>
      </c>
      <c r="AQ24" s="65">
        <v>19849</v>
      </c>
    </row>
    <row r="26" spans="1:43" x14ac:dyDescent="0.25">
      <c r="A26" s="2" t="s">
        <v>85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Максимова О.А.</cp:lastModifiedBy>
  <cp:lastPrinted>2021-05-13T12:20:04Z</cp:lastPrinted>
  <dcterms:created xsi:type="dcterms:W3CDTF">2021-04-08T10:35:45Z</dcterms:created>
  <dcterms:modified xsi:type="dcterms:W3CDTF">2024-11-27T10:33:14Z</dcterms:modified>
</cp:coreProperties>
</file>